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8800" windowHeight="13020" tabRatio="891" firstSheet="1" activeTab="2"/>
  </bookViews>
  <sheets>
    <sheet name="portaria " sheetId="6" state="hidden" r:id="rId1"/>
    <sheet name="Nº de Empregados" sheetId="105" r:id="rId2"/>
    <sheet name="preço por m2 SRAC" sheetId="110" r:id="rId3"/>
    <sheet name="Preço por m2 Epitaciolândia" sheetId="109" r:id="rId4"/>
    <sheet name="Preço por m2 Cruzeiro do Sul" sheetId="111" r:id="rId5"/>
    <sheet name="Preço por m2 Base Gise (2)" sheetId="113" r:id="rId6"/>
    <sheet name="RESUMO DA PROPOSTA " sheetId="108" r:id="rId7"/>
    <sheet name="Uniforme + Transport. + V. Alim" sheetId="107" r:id="rId8"/>
    <sheet name="Material + Equip." sheetId="114" r:id="rId9"/>
    <sheet name="SRPFAC - Encarregado " sheetId="120" r:id="rId10"/>
    <sheet name="SRPFAC - Servente " sheetId="121" r:id="rId11"/>
    <sheet name="SRPFAC - Limpador de Vidros" sheetId="118" r:id="rId12"/>
    <sheet name="Epitaciolândia - Servente" sheetId="119" r:id="rId13"/>
    <sheet name="Cruzeiro do Sul - Servente " sheetId="122" r:id="rId14"/>
    <sheet name="Base Gise - Servente" sheetId="117" r:id="rId15"/>
  </sheets>
  <externalReferences>
    <externalReference r:id="rId16"/>
  </externalReferences>
  <definedNames>
    <definedName name="_xlnm.Print_Area" localSheetId="0">'portaria '!$A$1:$E$134</definedName>
  </definedNames>
  <calcPr calcId="145621"/>
</workbook>
</file>

<file path=xl/calcChain.xml><?xml version="1.0" encoding="utf-8"?>
<calcChain xmlns="http://schemas.openxmlformats.org/spreadsheetml/2006/main">
  <c r="D11" i="110" l="1"/>
  <c r="D9" i="110"/>
  <c r="D13" i="110" s="1"/>
  <c r="B10" i="110" l="1"/>
  <c r="B20" i="110"/>
  <c r="D19" i="110" s="1"/>
  <c r="D21" i="110"/>
  <c r="B30" i="110"/>
  <c r="E29" i="110" s="1"/>
  <c r="G29" i="110" s="1"/>
  <c r="E31" i="110"/>
  <c r="G31" i="110" s="1"/>
  <c r="E39" i="110"/>
  <c r="G39" i="110"/>
  <c r="B40" i="110"/>
  <c r="E41" i="110"/>
  <c r="G41" i="110"/>
  <c r="G43" i="110" s="1"/>
  <c r="D23" i="110" l="1"/>
  <c r="G33" i="110"/>
  <c r="J39" i="117"/>
  <c r="J39" i="122"/>
  <c r="J39" i="119"/>
  <c r="J39" i="118"/>
  <c r="J40" i="121"/>
  <c r="J39" i="120" l="1"/>
  <c r="C53" i="107" l="1"/>
  <c r="C51" i="107"/>
  <c r="C54" i="107" s="1"/>
  <c r="K54" i="117" s="1"/>
  <c r="C43" i="107"/>
  <c r="C41" i="107"/>
  <c r="C77" i="107"/>
  <c r="C75" i="107"/>
  <c r="C78" i="107" s="1"/>
  <c r="C67" i="107"/>
  <c r="C65" i="107"/>
  <c r="C44" i="107" l="1"/>
  <c r="K54" i="118" s="1"/>
  <c r="K55" i="121"/>
  <c r="C68" i="107"/>
  <c r="D23" i="105" l="1"/>
  <c r="S61" i="114" l="1"/>
  <c r="P61" i="114"/>
  <c r="M61" i="114"/>
  <c r="J61" i="114"/>
  <c r="J62" i="114" s="1"/>
  <c r="D42" i="105" l="1"/>
  <c r="J40" i="105"/>
  <c r="F40" i="105"/>
  <c r="J39" i="105"/>
  <c r="F39" i="105"/>
  <c r="F38" i="105"/>
  <c r="J37" i="105"/>
  <c r="F37" i="105"/>
  <c r="F41" i="105" l="1"/>
  <c r="K37" i="105"/>
  <c r="K25" i="120"/>
  <c r="K25" i="117" l="1"/>
  <c r="K25" i="122"/>
  <c r="K25" i="119"/>
  <c r="J106" i="122"/>
  <c r="K93" i="122"/>
  <c r="J72" i="122"/>
  <c r="H69" i="122"/>
  <c r="J69" i="122" s="1"/>
  <c r="J70" i="122" s="1"/>
  <c r="J51" i="122"/>
  <c r="J50" i="122"/>
  <c r="K26" i="122"/>
  <c r="K33" i="122" s="1"/>
  <c r="K11" i="122"/>
  <c r="K25" i="118"/>
  <c r="K26" i="121"/>
  <c r="K27" i="121" s="1"/>
  <c r="K34" i="121" s="1"/>
  <c r="J107" i="121"/>
  <c r="K94" i="121"/>
  <c r="J73" i="121"/>
  <c r="H70" i="121"/>
  <c r="J70" i="121" s="1"/>
  <c r="J52" i="121"/>
  <c r="J51" i="121"/>
  <c r="K11" i="121"/>
  <c r="J106" i="120"/>
  <c r="K93" i="120"/>
  <c r="J72" i="120"/>
  <c r="H69" i="120"/>
  <c r="J69" i="120" s="1"/>
  <c r="J51" i="120"/>
  <c r="J50" i="120"/>
  <c r="K26" i="120"/>
  <c r="K33" i="120" s="1"/>
  <c r="K11" i="120"/>
  <c r="K51" i="120" l="1"/>
  <c r="K46" i="120"/>
  <c r="J43" i="120"/>
  <c r="K70" i="122"/>
  <c r="J43" i="122"/>
  <c r="K37" i="122"/>
  <c r="K38" i="122"/>
  <c r="K72" i="122"/>
  <c r="K71" i="122"/>
  <c r="K69" i="122"/>
  <c r="K74" i="122"/>
  <c r="K115" i="122"/>
  <c r="K73" i="121"/>
  <c r="J71" i="121"/>
  <c r="K71" i="121" s="1"/>
  <c r="K70" i="121"/>
  <c r="K116" i="121"/>
  <c r="K75" i="121"/>
  <c r="K38" i="121"/>
  <c r="K40" i="121" s="1"/>
  <c r="K72" i="121"/>
  <c r="K39" i="121"/>
  <c r="J44" i="121"/>
  <c r="J70" i="120"/>
  <c r="K70" i="120" s="1"/>
  <c r="K69" i="120"/>
  <c r="K38" i="120"/>
  <c r="K74" i="120"/>
  <c r="K37" i="120"/>
  <c r="K39" i="120" s="1"/>
  <c r="K63" i="120" s="1"/>
  <c r="K71" i="120"/>
  <c r="K115" i="120"/>
  <c r="K72" i="120"/>
  <c r="J106" i="119"/>
  <c r="K93" i="119"/>
  <c r="J72" i="119"/>
  <c r="H69" i="119"/>
  <c r="J69" i="119" s="1"/>
  <c r="J51" i="119"/>
  <c r="J50" i="119"/>
  <c r="K26" i="119"/>
  <c r="K33" i="119" s="1"/>
  <c r="K11" i="119"/>
  <c r="J106" i="118"/>
  <c r="K93" i="118"/>
  <c r="J72" i="118"/>
  <c r="H69" i="118"/>
  <c r="J69" i="118" s="1"/>
  <c r="J51" i="118"/>
  <c r="J50" i="118"/>
  <c r="K26" i="118"/>
  <c r="K33" i="118" s="1"/>
  <c r="K11" i="118"/>
  <c r="K52" i="121" l="1"/>
  <c r="K64" i="121"/>
  <c r="K48" i="120"/>
  <c r="K47" i="120"/>
  <c r="K50" i="120"/>
  <c r="K44" i="120"/>
  <c r="K45" i="120"/>
  <c r="K49" i="120"/>
  <c r="K39" i="122"/>
  <c r="K51" i="121"/>
  <c r="K45" i="121"/>
  <c r="K46" i="121"/>
  <c r="K48" i="121"/>
  <c r="K49" i="121"/>
  <c r="K50" i="121"/>
  <c r="K47" i="121"/>
  <c r="J73" i="120"/>
  <c r="K73" i="120" s="1"/>
  <c r="K75" i="120" s="1"/>
  <c r="K117" i="120" s="1"/>
  <c r="J85" i="120"/>
  <c r="J73" i="122"/>
  <c r="K73" i="122" s="1"/>
  <c r="K75" i="122" s="1"/>
  <c r="K117" i="122" s="1"/>
  <c r="J74" i="121"/>
  <c r="K74" i="121" s="1"/>
  <c r="K76" i="121" s="1"/>
  <c r="K118" i="121" s="1"/>
  <c r="K69" i="119"/>
  <c r="J70" i="119"/>
  <c r="K70" i="119" s="1"/>
  <c r="K115" i="119"/>
  <c r="K72" i="119"/>
  <c r="K74" i="119"/>
  <c r="K37" i="119"/>
  <c r="K38" i="119"/>
  <c r="K71" i="119"/>
  <c r="J43" i="119"/>
  <c r="K72" i="118"/>
  <c r="K74" i="118"/>
  <c r="K37" i="118"/>
  <c r="K38" i="118"/>
  <c r="K71" i="118"/>
  <c r="K115" i="118"/>
  <c r="K69" i="118"/>
  <c r="J70" i="118"/>
  <c r="K70" i="118" s="1"/>
  <c r="J43" i="118"/>
  <c r="J66" i="114"/>
  <c r="K44" i="121" l="1"/>
  <c r="K65" i="121" s="1"/>
  <c r="K63" i="122"/>
  <c r="K45" i="122"/>
  <c r="K47" i="122"/>
  <c r="K51" i="122"/>
  <c r="K48" i="122"/>
  <c r="K44" i="122"/>
  <c r="K50" i="122"/>
  <c r="K46" i="122"/>
  <c r="K49" i="122"/>
  <c r="K39" i="119"/>
  <c r="K63" i="119" s="1"/>
  <c r="K39" i="118"/>
  <c r="K63" i="118" s="1"/>
  <c r="J85" i="122"/>
  <c r="J86" i="121"/>
  <c r="J73" i="119"/>
  <c r="K73" i="119" s="1"/>
  <c r="K75" i="119" s="1"/>
  <c r="K117" i="119" s="1"/>
  <c r="J73" i="118"/>
  <c r="K73" i="118" s="1"/>
  <c r="K75" i="118" s="1"/>
  <c r="K117" i="118" s="1"/>
  <c r="J106" i="117"/>
  <c r="K43" i="122" l="1"/>
  <c r="K64" i="122" s="1"/>
  <c r="K51" i="119"/>
  <c r="K46" i="119"/>
  <c r="K49" i="119"/>
  <c r="K48" i="119"/>
  <c r="K47" i="119"/>
  <c r="K50" i="119"/>
  <c r="K45" i="119"/>
  <c r="K44" i="119"/>
  <c r="K51" i="118"/>
  <c r="K49" i="118"/>
  <c r="K47" i="118"/>
  <c r="K45" i="118"/>
  <c r="K50" i="118"/>
  <c r="K48" i="118"/>
  <c r="K46" i="118"/>
  <c r="K44" i="118"/>
  <c r="J85" i="119"/>
  <c r="J85" i="118"/>
  <c r="K43" i="118" l="1"/>
  <c r="K64" i="118" s="1"/>
  <c r="K43" i="119"/>
  <c r="K64" i="119" s="1"/>
  <c r="K26" i="117"/>
  <c r="K33" i="117" s="1"/>
  <c r="K93" i="117" l="1"/>
  <c r="J72" i="117"/>
  <c r="H69" i="117"/>
  <c r="J69" i="117" s="1"/>
  <c r="J51" i="117"/>
  <c r="K11" i="117"/>
  <c r="J50" i="117" l="1"/>
  <c r="K115" i="117"/>
  <c r="K37" i="117"/>
  <c r="K39" i="117" s="1"/>
  <c r="K71" i="117"/>
  <c r="K38" i="117"/>
  <c r="K69" i="117"/>
  <c r="J70" i="117"/>
  <c r="K70" i="117" s="1"/>
  <c r="K72" i="117"/>
  <c r="K74" i="117"/>
  <c r="K63" i="117" l="1"/>
  <c r="K49" i="117"/>
  <c r="K51" i="117"/>
  <c r="K45" i="117"/>
  <c r="K47" i="117"/>
  <c r="K50" i="117"/>
  <c r="K46" i="117"/>
  <c r="K48" i="117"/>
  <c r="K44" i="117"/>
  <c r="J43" i="117"/>
  <c r="K43" i="117" l="1"/>
  <c r="K64" i="117" s="1"/>
  <c r="J73" i="117"/>
  <c r="K73" i="117" s="1"/>
  <c r="K75" i="117" s="1"/>
  <c r="K117" i="117" s="1"/>
  <c r="J85" i="117" l="1"/>
  <c r="J41" i="114" l="1"/>
  <c r="M41" i="114"/>
  <c r="P41" i="114"/>
  <c r="S41" i="114"/>
  <c r="P38" i="114" l="1"/>
  <c r="J10" i="114" l="1"/>
  <c r="M10" i="114"/>
  <c r="P10" i="114"/>
  <c r="S10" i="114"/>
  <c r="S67" i="114" l="1"/>
  <c r="P67" i="114"/>
  <c r="M67" i="114"/>
  <c r="J67" i="114"/>
  <c r="P68" i="114"/>
  <c r="P69" i="114"/>
  <c r="P70" i="114"/>
  <c r="P71" i="114"/>
  <c r="P72" i="114"/>
  <c r="P73" i="114"/>
  <c r="P74" i="114"/>
  <c r="P75" i="114"/>
  <c r="P76" i="114"/>
  <c r="M68" i="114"/>
  <c r="M69" i="114"/>
  <c r="M70" i="114"/>
  <c r="M71" i="114"/>
  <c r="M72" i="114"/>
  <c r="M73" i="114"/>
  <c r="M74" i="114"/>
  <c r="M75" i="114"/>
  <c r="M76" i="114"/>
  <c r="J68" i="114"/>
  <c r="J69" i="114"/>
  <c r="J70" i="114"/>
  <c r="J71" i="114"/>
  <c r="J72" i="114"/>
  <c r="J73" i="114"/>
  <c r="J74" i="114"/>
  <c r="J75" i="114"/>
  <c r="J76" i="114"/>
  <c r="J39" i="114"/>
  <c r="J40" i="114"/>
  <c r="J42" i="114"/>
  <c r="J43" i="114"/>
  <c r="J44" i="114"/>
  <c r="J45" i="114"/>
  <c r="J46" i="114"/>
  <c r="J47" i="114"/>
  <c r="J48" i="114"/>
  <c r="J49" i="114"/>
  <c r="J50" i="114"/>
  <c r="J51" i="114"/>
  <c r="J52" i="114"/>
  <c r="J53" i="114"/>
  <c r="J54" i="114"/>
  <c r="J55" i="114"/>
  <c r="M39" i="114"/>
  <c r="M40" i="114"/>
  <c r="M42" i="114"/>
  <c r="M43" i="114"/>
  <c r="M44" i="114"/>
  <c r="M45" i="114"/>
  <c r="M46" i="114"/>
  <c r="M47" i="114"/>
  <c r="M48" i="114"/>
  <c r="M49" i="114"/>
  <c r="M50" i="114"/>
  <c r="M51" i="114"/>
  <c r="M52" i="114"/>
  <c r="M53" i="114"/>
  <c r="M54" i="114"/>
  <c r="M55" i="114"/>
  <c r="P39" i="114"/>
  <c r="P40" i="114"/>
  <c r="P42" i="114"/>
  <c r="P43" i="114"/>
  <c r="P44" i="114"/>
  <c r="P45" i="114"/>
  <c r="P46" i="114"/>
  <c r="P47" i="114"/>
  <c r="P48" i="114"/>
  <c r="P49" i="114"/>
  <c r="P50" i="114"/>
  <c r="P51" i="114"/>
  <c r="P52" i="114"/>
  <c r="P53" i="114"/>
  <c r="P54" i="114"/>
  <c r="P55" i="114"/>
  <c r="S39" i="114"/>
  <c r="S40" i="114"/>
  <c r="S42" i="114"/>
  <c r="S43" i="114"/>
  <c r="S44" i="114"/>
  <c r="S45" i="114"/>
  <c r="S46" i="114"/>
  <c r="S47" i="114"/>
  <c r="S48" i="114"/>
  <c r="S49" i="114"/>
  <c r="S50" i="114"/>
  <c r="S51" i="114"/>
  <c r="S52" i="114"/>
  <c r="S53" i="114"/>
  <c r="S54" i="114"/>
  <c r="S55" i="114"/>
  <c r="S68" i="114"/>
  <c r="S69" i="114"/>
  <c r="S70" i="114"/>
  <c r="S71" i="114"/>
  <c r="S72" i="114"/>
  <c r="S73" i="114"/>
  <c r="S74" i="114"/>
  <c r="S75" i="114"/>
  <c r="S76" i="114"/>
  <c r="S66" i="114"/>
  <c r="P66" i="114"/>
  <c r="M66" i="114"/>
  <c r="S38" i="114"/>
  <c r="M38" i="114"/>
  <c r="J38" i="114"/>
  <c r="P77" i="114" l="1"/>
  <c r="S56" i="114"/>
  <c r="J56" i="114"/>
  <c r="P56" i="114"/>
  <c r="J77" i="114"/>
  <c r="M77" i="114"/>
  <c r="M56" i="114"/>
  <c r="S77" i="114"/>
  <c r="S5" i="114"/>
  <c r="S6" i="114"/>
  <c r="S7" i="114"/>
  <c r="S8" i="114"/>
  <c r="S9" i="114"/>
  <c r="S11" i="114"/>
  <c r="S12" i="114"/>
  <c r="S13" i="114"/>
  <c r="S14" i="114"/>
  <c r="S15" i="114"/>
  <c r="S16" i="114"/>
  <c r="S17" i="114"/>
  <c r="S18" i="114"/>
  <c r="S19" i="114"/>
  <c r="S20" i="114"/>
  <c r="S21" i="114"/>
  <c r="S22" i="114"/>
  <c r="S23" i="114"/>
  <c r="S24" i="114"/>
  <c r="S25" i="114"/>
  <c r="S26" i="114"/>
  <c r="S27" i="114"/>
  <c r="S28" i="114"/>
  <c r="S29" i="114"/>
  <c r="S30" i="114"/>
  <c r="S31" i="114"/>
  <c r="S4" i="114"/>
  <c r="P5" i="114"/>
  <c r="P6" i="114"/>
  <c r="P7" i="114"/>
  <c r="P8" i="114"/>
  <c r="P9" i="114"/>
  <c r="P11" i="114"/>
  <c r="P12" i="114"/>
  <c r="P13" i="114"/>
  <c r="P14" i="114"/>
  <c r="P15" i="114"/>
  <c r="P16" i="114"/>
  <c r="P17" i="114"/>
  <c r="P18" i="114"/>
  <c r="P19" i="114"/>
  <c r="P20" i="114"/>
  <c r="P21" i="114"/>
  <c r="P22" i="114"/>
  <c r="P23" i="114"/>
  <c r="P24" i="114"/>
  <c r="P25" i="114"/>
  <c r="P26" i="114"/>
  <c r="P27" i="114"/>
  <c r="P28" i="114"/>
  <c r="P29" i="114"/>
  <c r="P30" i="114"/>
  <c r="P31" i="114"/>
  <c r="M5" i="114"/>
  <c r="M6" i="114"/>
  <c r="M7" i="114"/>
  <c r="M8" i="114"/>
  <c r="M9" i="114"/>
  <c r="M11" i="114"/>
  <c r="M12" i="114"/>
  <c r="M13" i="114"/>
  <c r="M14" i="114"/>
  <c r="M15" i="114"/>
  <c r="M16" i="114"/>
  <c r="M17" i="114"/>
  <c r="M18" i="114"/>
  <c r="M19" i="114"/>
  <c r="M20" i="114"/>
  <c r="M21" i="114"/>
  <c r="M22" i="114"/>
  <c r="M23" i="114"/>
  <c r="M24" i="114"/>
  <c r="M25" i="114"/>
  <c r="M26" i="114"/>
  <c r="M27" i="114"/>
  <c r="M28" i="114"/>
  <c r="M29" i="114"/>
  <c r="M30" i="114"/>
  <c r="M31" i="114"/>
  <c r="P4" i="114"/>
  <c r="M4" i="114"/>
  <c r="J5" i="114"/>
  <c r="J6" i="114"/>
  <c r="J7" i="114"/>
  <c r="J8" i="114"/>
  <c r="J9" i="114"/>
  <c r="J11" i="114"/>
  <c r="J12" i="114"/>
  <c r="J13" i="114"/>
  <c r="J14" i="114"/>
  <c r="J15" i="114"/>
  <c r="J16" i="114"/>
  <c r="J17" i="114"/>
  <c r="J18" i="114"/>
  <c r="J19" i="114"/>
  <c r="J20" i="114"/>
  <c r="J21" i="114"/>
  <c r="J22" i="114"/>
  <c r="J23" i="114"/>
  <c r="J24" i="114"/>
  <c r="J25" i="114"/>
  <c r="J26" i="114"/>
  <c r="J27" i="114"/>
  <c r="J28" i="114"/>
  <c r="J29" i="114"/>
  <c r="J30" i="114"/>
  <c r="J31" i="114"/>
  <c r="J4" i="114"/>
  <c r="E21" i="107"/>
  <c r="F21" i="107" s="1"/>
  <c r="E20" i="107"/>
  <c r="F20" i="107" s="1"/>
  <c r="E19" i="107"/>
  <c r="F19" i="107" s="1"/>
  <c r="E18" i="107"/>
  <c r="F18" i="107" s="1"/>
  <c r="E10" i="107"/>
  <c r="F10" i="107" s="1"/>
  <c r="E8" i="107"/>
  <c r="F8" i="107" s="1"/>
  <c r="E6" i="107"/>
  <c r="F6" i="107" s="1"/>
  <c r="J79" i="114" l="1"/>
  <c r="E84" i="114" s="1"/>
  <c r="J57" i="114"/>
  <c r="F23" i="107"/>
  <c r="E22" i="107"/>
  <c r="M32" i="114"/>
  <c r="S32" i="114"/>
  <c r="P32" i="114"/>
  <c r="J32" i="114"/>
  <c r="E28" i="108"/>
  <c r="F28" i="108" s="1"/>
  <c r="E23" i="108"/>
  <c r="F23" i="108" s="1"/>
  <c r="E19" i="108"/>
  <c r="F19" i="108" s="1"/>
  <c r="E14" i="108"/>
  <c r="E25" i="113"/>
  <c r="G25" i="113" s="1"/>
  <c r="G27" i="113" s="1"/>
  <c r="D17" i="113"/>
  <c r="D19" i="113" s="1"/>
  <c r="D9" i="113"/>
  <c r="D11" i="113" s="1"/>
  <c r="K99" i="117" l="1"/>
  <c r="K99" i="119"/>
  <c r="K99" i="122"/>
  <c r="K100" i="121"/>
  <c r="K99" i="118"/>
  <c r="J33" i="114"/>
  <c r="E83" i="114" s="1"/>
  <c r="E32" i="108"/>
  <c r="F32" i="108" s="1"/>
  <c r="F14" i="108"/>
  <c r="K98" i="118" l="1"/>
  <c r="K98" i="117"/>
  <c r="K98" i="119"/>
  <c r="K98" i="122"/>
  <c r="K99" i="121"/>
  <c r="D9" i="111"/>
  <c r="D11" i="111" s="1"/>
  <c r="D17" i="111"/>
  <c r="D19" i="111" s="1"/>
  <c r="E25" i="111"/>
  <c r="G25" i="111" s="1"/>
  <c r="G27" i="111" s="1"/>
  <c r="E25" i="109"/>
  <c r="G25" i="109" s="1"/>
  <c r="G27" i="109" s="1"/>
  <c r="D17" i="109"/>
  <c r="D19" i="109" s="1"/>
  <c r="D9" i="109"/>
  <c r="D11" i="109" s="1"/>
  <c r="D28" i="105" l="1"/>
  <c r="D13" i="105"/>
  <c r="C33" i="107" l="1"/>
  <c r="C31" i="107"/>
  <c r="F30" i="107"/>
  <c r="F32" i="107" s="1"/>
  <c r="F34" i="107" s="1"/>
  <c r="E11" i="107"/>
  <c r="F11" i="107" s="1"/>
  <c r="E9" i="107"/>
  <c r="F9" i="107" s="1"/>
  <c r="E7" i="107"/>
  <c r="F7" i="107" s="1"/>
  <c r="K55" i="120" l="1"/>
  <c r="K55" i="122"/>
  <c r="K56" i="121"/>
  <c r="K55" i="118"/>
  <c r="K55" i="119"/>
  <c r="K55" i="117"/>
  <c r="C34" i="107"/>
  <c r="E12" i="107"/>
  <c r="F13" i="107"/>
  <c r="D18" i="105"/>
  <c r="K97" i="120" l="1"/>
  <c r="K101" i="120" s="1"/>
  <c r="K119" i="120" s="1"/>
  <c r="K97" i="122"/>
  <c r="K101" i="122" s="1"/>
  <c r="K119" i="122" s="1"/>
  <c r="K98" i="121"/>
  <c r="K102" i="121" s="1"/>
  <c r="K120" i="121" s="1"/>
  <c r="K97" i="118"/>
  <c r="K101" i="118" s="1"/>
  <c r="K119" i="118" s="1"/>
  <c r="K97" i="119"/>
  <c r="K101" i="119" s="1"/>
  <c r="K119" i="119" s="1"/>
  <c r="K97" i="117"/>
  <c r="K101" i="117" s="1"/>
  <c r="K119" i="117" s="1"/>
  <c r="K60" i="117"/>
  <c r="K65" i="117" s="1"/>
  <c r="K66" i="117" s="1"/>
  <c r="K61" i="121"/>
  <c r="K66" i="121" s="1"/>
  <c r="K67" i="121" s="1"/>
  <c r="K60" i="122"/>
  <c r="K65" i="122" s="1"/>
  <c r="K66" i="122" s="1"/>
  <c r="K54" i="120"/>
  <c r="K60" i="120" s="1"/>
  <c r="K65" i="120" s="1"/>
  <c r="K60" i="119"/>
  <c r="K65" i="119" s="1"/>
  <c r="K66" i="119" s="1"/>
  <c r="K60" i="118"/>
  <c r="K65" i="118" s="1"/>
  <c r="K66" i="118" s="1"/>
  <c r="K116" i="117" l="1"/>
  <c r="K83" i="117"/>
  <c r="K80" i="117"/>
  <c r="K81" i="117"/>
  <c r="K79" i="117"/>
  <c r="K82" i="117"/>
  <c r="K116" i="118"/>
  <c r="K80" i="118"/>
  <c r="K81" i="118"/>
  <c r="K83" i="118"/>
  <c r="K79" i="118"/>
  <c r="K82" i="118"/>
  <c r="K116" i="122"/>
  <c r="K83" i="122"/>
  <c r="K81" i="122"/>
  <c r="K79" i="122"/>
  <c r="K82" i="122"/>
  <c r="K80" i="122"/>
  <c r="K116" i="119"/>
  <c r="K80" i="119"/>
  <c r="K79" i="119"/>
  <c r="K81" i="119"/>
  <c r="K83" i="119"/>
  <c r="K82" i="119"/>
  <c r="K117" i="121"/>
  <c r="K81" i="121"/>
  <c r="K80" i="121"/>
  <c r="K82" i="121"/>
  <c r="K84" i="121"/>
  <c r="K83" i="121"/>
  <c r="C115" i="6"/>
  <c r="C116" i="6" s="1"/>
  <c r="C106" i="6"/>
  <c r="D94" i="6"/>
  <c r="D86" i="6"/>
  <c r="D96" i="6" s="1"/>
  <c r="C67" i="6"/>
  <c r="C63" i="6"/>
  <c r="D61" i="6"/>
  <c r="D60" i="6"/>
  <c r="C57" i="6"/>
  <c r="D56" i="6"/>
  <c r="D55" i="6"/>
  <c r="D52" i="6"/>
  <c r="D51" i="6"/>
  <c r="C46" i="6"/>
  <c r="C70" i="6" s="1"/>
  <c r="D43" i="6"/>
  <c r="D42" i="6"/>
  <c r="D39" i="6"/>
  <c r="D38" i="6"/>
  <c r="D33" i="6"/>
  <c r="C33" i="6"/>
  <c r="C73" i="6" l="1"/>
  <c r="D70" i="6"/>
  <c r="K85" i="122"/>
  <c r="K92" i="122" s="1"/>
  <c r="K94" i="122" s="1"/>
  <c r="K118" i="122" s="1"/>
  <c r="K120" i="122" s="1"/>
  <c r="K109" i="122" s="1"/>
  <c r="D40" i="6"/>
  <c r="D46" i="6" s="1"/>
  <c r="D44" i="6"/>
  <c r="D49" i="6"/>
  <c r="D53" i="6"/>
  <c r="D62" i="6"/>
  <c r="D63" i="6" s="1"/>
  <c r="D67" i="6"/>
  <c r="D41" i="6"/>
  <c r="D45" i="6"/>
  <c r="D50" i="6"/>
  <c r="D54" i="6"/>
  <c r="K85" i="117"/>
  <c r="K92" i="117" s="1"/>
  <c r="K94" i="117" s="1"/>
  <c r="K118" i="117" s="1"/>
  <c r="K120" i="117" s="1"/>
  <c r="K110" i="117" s="1"/>
  <c r="K85" i="118"/>
  <c r="K92" i="118" s="1"/>
  <c r="K94" i="118" s="1"/>
  <c r="K118" i="118" s="1"/>
  <c r="K120" i="118" s="1"/>
  <c r="K110" i="118" s="1"/>
  <c r="K85" i="119"/>
  <c r="K92" i="119" s="1"/>
  <c r="K94" i="119" s="1"/>
  <c r="K118" i="119" s="1"/>
  <c r="K120" i="119" s="1"/>
  <c r="K110" i="119" s="1"/>
  <c r="K86" i="121"/>
  <c r="K93" i="121" s="1"/>
  <c r="K95" i="121" s="1"/>
  <c r="K119" i="121" s="1"/>
  <c r="K121" i="121" s="1"/>
  <c r="K109" i="121" s="1"/>
  <c r="K108" i="117"/>
  <c r="K109" i="117"/>
  <c r="K108" i="122"/>
  <c r="K104" i="122"/>
  <c r="K105" i="122" s="1"/>
  <c r="K122" i="122" s="1"/>
  <c r="K104" i="117" l="1"/>
  <c r="K105" i="117" s="1"/>
  <c r="K122" i="117" s="1"/>
  <c r="K110" i="122"/>
  <c r="K106" i="122" s="1"/>
  <c r="K111" i="122" s="1"/>
  <c r="K121" i="122" s="1"/>
  <c r="K108" i="119"/>
  <c r="D57" i="6"/>
  <c r="D73" i="6" s="1"/>
  <c r="K111" i="121"/>
  <c r="K110" i="121"/>
  <c r="K105" i="121"/>
  <c r="K106" i="121" s="1"/>
  <c r="K123" i="121" s="1"/>
  <c r="K109" i="118"/>
  <c r="K104" i="118"/>
  <c r="K105" i="118" s="1"/>
  <c r="K122" i="118" s="1"/>
  <c r="K108" i="118"/>
  <c r="K106" i="118" s="1"/>
  <c r="K111" i="118" s="1"/>
  <c r="K121" i="118" s="1"/>
  <c r="K109" i="119"/>
  <c r="K104" i="119"/>
  <c r="K105" i="119" s="1"/>
  <c r="K122" i="119" s="1"/>
  <c r="K106" i="119"/>
  <c r="K111" i="119" s="1"/>
  <c r="K121" i="119" s="1"/>
  <c r="K106" i="117"/>
  <c r="K111" i="117" s="1"/>
  <c r="K121" i="117" s="1"/>
  <c r="K43" i="120"/>
  <c r="K64" i="120" s="1"/>
  <c r="K66" i="120" s="1"/>
  <c r="D95" i="6" l="1"/>
  <c r="D97" i="6" s="1"/>
  <c r="D76" i="6"/>
  <c r="K107" i="121"/>
  <c r="K112" i="121" s="1"/>
  <c r="K122" i="121" s="1"/>
  <c r="K116" i="120"/>
  <c r="K80" i="120"/>
  <c r="K79" i="120"/>
  <c r="K81" i="120"/>
  <c r="K82" i="120"/>
  <c r="K83" i="120"/>
  <c r="D122" i="6" l="1"/>
  <c r="D104" i="6"/>
  <c r="K85" i="120"/>
  <c r="K92" i="120" s="1"/>
  <c r="K94" i="120" s="1"/>
  <c r="K118" i="120" s="1"/>
  <c r="K120" i="120" s="1"/>
  <c r="D105" i="6" l="1"/>
  <c r="D106" i="6" s="1"/>
  <c r="K104" i="120"/>
  <c r="K105" i="120" s="1"/>
  <c r="K122" i="120" s="1"/>
  <c r="K110" i="120"/>
  <c r="K109" i="120"/>
  <c r="K108" i="120"/>
  <c r="D123" i="6" l="1"/>
  <c r="D114" i="6"/>
  <c r="D111" i="6"/>
  <c r="D115" i="6" s="1"/>
  <c r="D124" i="6" s="1"/>
  <c r="D112" i="6"/>
  <c r="K106" i="120"/>
  <c r="K111" i="120" s="1"/>
  <c r="K121" i="120" s="1"/>
  <c r="D125" i="6" l="1"/>
  <c r="D126" i="6" s="1"/>
  <c r="E132" i="6" l="1"/>
  <c r="E133" i="6" s="1"/>
  <c r="E134" i="6" s="1"/>
  <c r="D127" i="6"/>
  <c r="D128" i="6" s="1"/>
</calcChain>
</file>

<file path=xl/comments1.xml><?xml version="1.0" encoding="utf-8"?>
<comments xmlns="http://schemas.openxmlformats.org/spreadsheetml/2006/main">
  <authors>
    <author>Autor</author>
  </authors>
  <commentList>
    <comment ref="J37" authorId="0">
      <text>
        <r>
          <rPr>
            <sz val="9"/>
            <color indexed="81"/>
            <rFont val="Tahoma"/>
            <family val="2"/>
          </rPr>
          <t xml:space="preserve">1/12meses = 0,0833=8,33%
Cotação de 8,33% sobre o valor do Módulo 1 - Composição da remuneração, conforme Anexo XII da IN 5/17
</t>
        </r>
      </text>
    </comment>
    <comment ref="J38" authorId="0">
      <text>
        <r>
          <rPr>
            <sz val="9"/>
            <color indexed="81"/>
            <rFont val="Tahoma"/>
            <family val="2"/>
          </rPr>
          <t xml:space="preserve">Cotação de 12,10%sobre o valor do Módulo 1 - Composição da remuneração, conforme anexo XII da IN 5/17 Férias + Adicional de férias
</t>
        </r>
      </text>
    </comment>
    <comment ref="J72" authorId="0">
      <text>
        <r>
          <rPr>
            <sz val="9"/>
            <color indexed="81"/>
            <rFont val="Tahoma"/>
            <family val="2"/>
          </rPr>
          <t xml:space="preserve">Manual MPOG Preenchimento de Planilha 2011, pg 25 - Estudos CNJ - Resolução 98/2009 - Aviso prévio trabalhado: ((7/30)/12) x 2% (variável) = 0,04%
2% (percentual de profissionais(variável)), muda se estiver percentual diferente no Acordo Coletivo, caso este percentual seja usado ele permanecerá em todas as repactuações.
Se a empresa optar por esta segunda fórmula: 7/30/12: 1,94%, este percentual deverá ser excluído na primeira repactuação.
</t>
        </r>
      </text>
    </comment>
    <comment ref="J79" authorId="0">
      <text>
        <r>
          <rPr>
            <sz val="9"/>
            <color indexed="81"/>
            <rFont val="Tahoma"/>
            <family val="2"/>
          </rPr>
          <t xml:space="preserve">
O  que deve ser provisionado para o repositor substituto é apenas 1/12 das férias, tempo máximo que ocupará o posto do titular.
</t>
        </r>
      </text>
    </comment>
  </commentList>
</comments>
</file>

<file path=xl/comments2.xml><?xml version="1.0" encoding="utf-8"?>
<comments xmlns="http://schemas.openxmlformats.org/spreadsheetml/2006/main">
  <authors>
    <author>Autor</author>
  </authors>
  <commentList>
    <comment ref="J38" authorId="0">
      <text>
        <r>
          <rPr>
            <sz val="9"/>
            <color indexed="81"/>
            <rFont val="Tahoma"/>
            <family val="2"/>
          </rPr>
          <t xml:space="preserve">1/12meses = 0,0833=8,33%
Cotação de 8,33% sobre o valor do Módulo 1 - Composição da remuneração, conforme Anexo XII da IN 5/17
</t>
        </r>
      </text>
    </comment>
    <comment ref="J39" authorId="0">
      <text>
        <r>
          <rPr>
            <sz val="9"/>
            <color indexed="81"/>
            <rFont val="Tahoma"/>
            <family val="2"/>
          </rPr>
          <t>Cotação de 12,10%sobre o valor do Módulo 1 - Composição da remuneração, conforme anexo XII da IN 5/17 Férias + Adicional de férias</t>
        </r>
        <r>
          <rPr>
            <sz val="9"/>
            <color indexed="81"/>
            <rFont val="Tahoma"/>
            <charset val="1"/>
          </rPr>
          <t xml:space="preserve">
</t>
        </r>
      </text>
    </comment>
    <comment ref="J73" authorId="0">
      <text>
        <r>
          <rPr>
            <sz val="9"/>
            <color indexed="81"/>
            <rFont val="Tahoma"/>
            <family val="2"/>
          </rPr>
          <t xml:space="preserve">Manual MPOG Preenchimento de Planilha 2011, pg 25 - Estudos CNJ - Resolução 98/2009 - Aviso prévio trabalhado: ((7/30)/12) x 2% (variável) = 0,04%
2% (percentual de profissionais(variável)), muda se estiver percentual diferente no Acordo Coletivo, caso este percentual seja usado ele permanecerá em todas as repactuações.
Se a empresa optar por esta segunda fórmula: 7/30/12: 1,94%, este percentual deverá ser excluído na primeira repactuação.
</t>
        </r>
      </text>
    </comment>
    <comment ref="J80" authorId="0">
      <text>
        <r>
          <rPr>
            <sz val="9"/>
            <color indexed="81"/>
            <rFont val="Tahoma"/>
            <family val="2"/>
          </rPr>
          <t xml:space="preserve">O  que deve ser provisionado para o repositor substituto é apenas 1/12 das férias, tempo máximo que ocupará o posto do titular.
</t>
        </r>
      </text>
    </comment>
  </commentList>
</comments>
</file>

<file path=xl/comments3.xml><?xml version="1.0" encoding="utf-8"?>
<comments xmlns="http://schemas.openxmlformats.org/spreadsheetml/2006/main">
  <authors>
    <author>Autor</author>
  </authors>
  <commentList>
    <comment ref="J37" authorId="0">
      <text>
        <r>
          <rPr>
            <sz val="9"/>
            <color indexed="81"/>
            <rFont val="Tahoma"/>
            <family val="2"/>
          </rPr>
          <t xml:space="preserve">1/12meses = 0,0833=8,33%
Cotação de 8,33% sobre o valor do Módulo 1 - Composição da remuneração, conforme Anexo XII da IN 5/17
</t>
        </r>
      </text>
    </comment>
    <comment ref="J38" authorId="0">
      <text>
        <r>
          <rPr>
            <sz val="9"/>
            <color indexed="81"/>
            <rFont val="Tahoma"/>
            <family val="2"/>
          </rPr>
          <t xml:space="preserve">Cotação de 12,10%sobre o valor do Módulo 1 - Composição da remuneração, conforme anexo XII da IN 5/17 Férias + Adicional de férias
</t>
        </r>
      </text>
    </comment>
    <comment ref="J72" authorId="0">
      <text>
        <r>
          <rPr>
            <sz val="9"/>
            <color indexed="81"/>
            <rFont val="Tahoma"/>
            <family val="2"/>
          </rPr>
          <t xml:space="preserve">Manual MPOG Preenchimento de Planilha 2011, pg 25 - Estudos CNJ - Resolução 98/2009 - Aviso prévio trabalhado: ((7/30)/12) x 2% (variável) = 0,04%
2% (percentual de profissionais(variável)), muda se estiver percentual diferente no Acordo Coletivo, caso este percentual seja usado ele permanecerá em todas as repactuações.
Se a empresa optar por esta segunda fórmula: 7/30/12: 1,94%, este percentual deverá ser excluído na primeira repactuação.
</t>
        </r>
      </text>
    </comment>
  </commentList>
</comments>
</file>

<file path=xl/comments4.xml><?xml version="1.0" encoding="utf-8"?>
<comments xmlns="http://schemas.openxmlformats.org/spreadsheetml/2006/main">
  <authors>
    <author>Autor</author>
  </authors>
  <commentList>
    <comment ref="J37" authorId="0">
      <text>
        <r>
          <rPr>
            <sz val="9"/>
            <color indexed="81"/>
            <rFont val="Tahoma"/>
            <family val="2"/>
          </rPr>
          <t xml:space="preserve">1/12meses = 0,0833=8,33%
Cotação de 8,33% sobre o valor do Módulo 1 - Composição da remuneração, conforme Anexo XII da IN 5/17
</t>
        </r>
      </text>
    </comment>
    <comment ref="J38" authorId="0">
      <text>
        <r>
          <rPr>
            <sz val="9"/>
            <color indexed="81"/>
            <rFont val="Tahoma"/>
            <family val="2"/>
          </rPr>
          <t>Cotação de 12,10%sobre o valor do Módulo 1 - Composição da remuneração, conforme anexo XII da IN 5/17 Férias + Adicional de férias</t>
        </r>
        <r>
          <rPr>
            <b/>
            <sz val="9"/>
            <color indexed="81"/>
            <rFont val="Tahoma"/>
            <family val="2"/>
          </rPr>
          <t xml:space="preserve">
</t>
        </r>
        <r>
          <rPr>
            <sz val="9"/>
            <color indexed="81"/>
            <rFont val="Tahoma"/>
            <family val="2"/>
          </rPr>
          <t xml:space="preserve">
</t>
        </r>
      </text>
    </comment>
    <comment ref="J72" authorId="0">
      <text>
        <r>
          <rPr>
            <sz val="9"/>
            <color indexed="81"/>
            <rFont val="Tahoma"/>
            <family val="2"/>
          </rPr>
          <t xml:space="preserve">Manual MPOG Preenchimento de Planilha 2011, pg 25 - Estudos CNJ - Resolução 98/2009 - Aviso prévio trabalhado: ((7/30)/12) x 2% (variável) = 0,04%
2% (percentual de profissionais(variável)), muda se estiver percentual diferente no Acordo Coletivo, caso este percentual seja usado ele permanecerá em todas as repactuações.
Se a empresa optar por esta segunda fórmula: 7/30/12: 1,94%, este percentual deverá ser excluído na primeira repactuação.
</t>
        </r>
      </text>
    </comment>
    <comment ref="J79" authorId="0">
      <text>
        <r>
          <rPr>
            <sz val="9"/>
            <color indexed="81"/>
            <rFont val="Tahoma"/>
            <family val="2"/>
          </rPr>
          <t xml:space="preserve">O  que deve ser provisionado para o repositor substituto é apenas 1/12 das férias, tempo máximo que ocupará o posto do titular.
</t>
        </r>
      </text>
    </comment>
  </commentList>
</comments>
</file>

<file path=xl/comments5.xml><?xml version="1.0" encoding="utf-8"?>
<comments xmlns="http://schemas.openxmlformats.org/spreadsheetml/2006/main">
  <authors>
    <author>Autor</author>
  </authors>
  <commentList>
    <comment ref="J37" authorId="0">
      <text>
        <r>
          <rPr>
            <sz val="9"/>
            <color indexed="81"/>
            <rFont val="Tahoma"/>
            <family val="2"/>
          </rPr>
          <t xml:space="preserve">1/12meses = 0,0833=8,33%
Cotação de 8,33% sobre o valor do Módulo 1 - Composição da remuneração, conforme Anexo XII da IN 5/17
</t>
        </r>
      </text>
    </comment>
    <comment ref="J38" authorId="0">
      <text>
        <r>
          <rPr>
            <sz val="9"/>
            <color indexed="81"/>
            <rFont val="Tahoma"/>
            <family val="2"/>
          </rPr>
          <t xml:space="preserve">Cotação de 12,10%sobre o valor do Módulo 1 - Composição da remuneração, conforme anexo XII da IN 5/17 Férias + Adicional de férias
</t>
        </r>
      </text>
    </comment>
    <comment ref="J72" authorId="0">
      <text>
        <r>
          <rPr>
            <sz val="9"/>
            <color indexed="81"/>
            <rFont val="Tahoma"/>
            <family val="2"/>
          </rPr>
          <t xml:space="preserve">Manual MPOG Preenchimento de Planilha 2011, pg 25 - Estudos CNJ - Resolução 98/2009 - Aviso prévio trabalhado: ((7/30)/12) x 2% (variável) = 0,04%
2% (percentual de profissionais(variável)), muda se estiver percentual diferente no Acordo Coletivo, caso este percentual seja usado ele permanecerá em todas as repactuações.
Se a empresa optar por esta segunda fórmula: 7/30/12: 1,94%, este percentual deverá ser excluído na primeira repactuação.
</t>
        </r>
      </text>
    </comment>
    <comment ref="J79" authorId="0">
      <text>
        <r>
          <rPr>
            <sz val="9"/>
            <color indexed="81"/>
            <rFont val="Tahoma"/>
            <family val="2"/>
          </rPr>
          <t>O  que deve ser provisionado para o repositor substituto é apenas 1/12 das férias, tempo máximo que ocupará o posto do titular.</t>
        </r>
        <r>
          <rPr>
            <b/>
            <sz val="9"/>
            <color indexed="81"/>
            <rFont val="Tahoma"/>
            <family val="2"/>
          </rPr>
          <t xml:space="preserve">
</t>
        </r>
        <r>
          <rPr>
            <sz val="9"/>
            <color indexed="81"/>
            <rFont val="Tahoma"/>
            <family val="2"/>
          </rPr>
          <t xml:space="preserve">
</t>
        </r>
      </text>
    </comment>
  </commentList>
</comments>
</file>

<file path=xl/comments6.xml><?xml version="1.0" encoding="utf-8"?>
<comments xmlns="http://schemas.openxmlformats.org/spreadsheetml/2006/main">
  <authors>
    <author>Autor</author>
  </authors>
  <commentList>
    <comment ref="J37" authorId="0">
      <text>
        <r>
          <rPr>
            <sz val="9"/>
            <color indexed="81"/>
            <rFont val="Tahoma"/>
            <family val="2"/>
          </rPr>
          <t xml:space="preserve">1/12meses = 0,0833=8,33%
Cotação de 8,33% sobre o valor do Módulo 1 - Composição da remuneração, conforme Anexo XII da IN 5/17
</t>
        </r>
      </text>
    </comment>
    <comment ref="J38" authorId="0">
      <text>
        <r>
          <rPr>
            <sz val="9"/>
            <color indexed="81"/>
            <rFont val="Tahoma"/>
            <family val="2"/>
          </rPr>
          <t xml:space="preserve">Cotação de 12,10%sobre o valor do Módulo 1 - Composição da remuneração, conforme anexo XII da IN 5/17 Férias + Adicional de férias
</t>
        </r>
      </text>
    </comment>
    <comment ref="J72" authorId="0">
      <text>
        <r>
          <rPr>
            <sz val="9"/>
            <color indexed="81"/>
            <rFont val="Tahoma"/>
            <family val="2"/>
          </rPr>
          <t xml:space="preserve">Manual MPOG Preenchimento de Planilha 2011, pg 25 - Estudos CNJ - Resolução 98/2009 - Aviso prévio trabalhado: ((7/30)/12) x 2% (variável) = 0,04%
2% (percentual de profissionais(variável)), muda se estiver percentual diferente no Acordo Coletivo, caso este percentual seja usado ele permanecerá em todas as repactuações.
Se a empresa optar por esta segunda fórmula: 7/30/12: 1,94%, este percentual deverá ser excluído na primeira repactuação.
</t>
        </r>
      </text>
    </comment>
    <comment ref="J79" authorId="0">
      <text>
        <r>
          <rPr>
            <sz val="9"/>
            <color indexed="81"/>
            <rFont val="Tahoma"/>
            <family val="2"/>
          </rPr>
          <t>O  que deve ser provisionado para o repositor substituto é apenas 1/12 das férias, tempo máximo que ocupará o posto do titular.</t>
        </r>
        <r>
          <rPr>
            <b/>
            <sz val="9"/>
            <color indexed="81"/>
            <rFont val="Tahoma"/>
            <family val="2"/>
          </rPr>
          <t xml:space="preserve">
</t>
        </r>
        <r>
          <rPr>
            <sz val="9"/>
            <color indexed="81"/>
            <rFont val="Tahoma"/>
            <family val="2"/>
          </rPr>
          <t xml:space="preserve">
</t>
        </r>
      </text>
    </comment>
  </commentList>
</comments>
</file>

<file path=xl/sharedStrings.xml><?xml version="1.0" encoding="utf-8"?>
<sst xmlns="http://schemas.openxmlformats.org/spreadsheetml/2006/main" count="1863" uniqueCount="490">
  <si>
    <r>
      <t>Notas</t>
    </r>
    <r>
      <rPr>
        <sz val="12"/>
        <color indexed="8"/>
        <rFont val="Ecofont_Spranq_eco_Sans"/>
        <family val="2"/>
      </rPr>
      <t>:</t>
    </r>
  </si>
  <si>
    <r>
      <t>1)</t>
    </r>
    <r>
      <rPr>
        <sz val="12"/>
        <color indexed="8"/>
        <rFont val="Times New Roman"/>
        <family val="1"/>
      </rPr>
      <t xml:space="preserve">  </t>
    </r>
    <r>
      <rPr>
        <sz val="12"/>
        <color indexed="8"/>
        <rFont val="Ecofont_Spranq_eco_Sans"/>
        <family val="2"/>
      </rPr>
      <t>O Imposto de Renda de Pessoa Jurídica - IRPJ - e a Contribuição Social sobre o Lucro Líquido - CSLL -, que não podem ser repassados à Administração, não serão incluídos na proposta de preços apresentada;</t>
    </r>
  </si>
  <si>
    <r>
      <t>N</t>
    </r>
    <r>
      <rPr>
        <strike/>
        <sz val="12"/>
        <color indexed="8"/>
        <rFont val="Ecofont_Spranq_eco_Sans"/>
        <family val="2"/>
      </rPr>
      <t>º</t>
    </r>
    <r>
      <rPr>
        <sz val="12"/>
        <color indexed="8"/>
        <rFont val="Ecofont_Spranq_eco_Sans"/>
        <family val="2"/>
      </rPr>
      <t xml:space="preserve"> Processo</t>
    </r>
  </si>
  <si>
    <r>
      <t>Licitação N</t>
    </r>
    <r>
      <rPr>
        <strike/>
        <sz val="12"/>
        <color indexed="8"/>
        <rFont val="Ecofont_Spranq_eco_Sans"/>
        <family val="2"/>
      </rPr>
      <t>º</t>
    </r>
    <r>
      <rPr>
        <sz val="12"/>
        <color indexed="8"/>
        <rFont val="Ecofont_Spranq_eco_Sans"/>
        <family val="2"/>
      </rPr>
      <t xml:space="preserve"> </t>
    </r>
  </si>
  <si>
    <t>CUSTO DO HOMEM FIXO – A</t>
  </si>
  <si>
    <t>       Discriminação dos Serviços (dados referentes à contratação)</t>
  </si>
  <si>
    <t>A</t>
  </si>
  <si>
    <t xml:space="preserve">Data de apresentação da proposta (dia/mês/ano) </t>
  </si>
  <si>
    <t>B</t>
  </si>
  <si>
    <t xml:space="preserve">Município/UF </t>
  </si>
  <si>
    <t>C</t>
  </si>
  <si>
    <t>Ano Acordo, Convenção ou Sentença Normativa em Dissídio Coletivo</t>
  </si>
  <si>
    <t>D</t>
  </si>
  <si>
    <t xml:space="preserve">Tipo de serviço </t>
  </si>
  <si>
    <t>E</t>
  </si>
  <si>
    <t xml:space="preserve">Unidade de medida </t>
  </si>
  <si>
    <t>POSTO</t>
  </si>
  <si>
    <t>F</t>
  </si>
  <si>
    <r>
      <t xml:space="preserve">Quantidade </t>
    </r>
    <r>
      <rPr>
        <i/>
        <u/>
        <sz val="12"/>
        <color indexed="8"/>
        <rFont val="Ecofont_Spranq_eco_Sans"/>
        <family val="2"/>
      </rPr>
      <t>(total)</t>
    </r>
    <r>
      <rPr>
        <sz val="12"/>
        <color indexed="8"/>
        <rFont val="Ecofont_Spranq_eco_Sans"/>
        <family val="2"/>
      </rPr>
      <t xml:space="preserve"> a contratar (em função da unidade de medida) </t>
    </r>
  </si>
  <si>
    <t>G</t>
  </si>
  <si>
    <r>
      <t>N</t>
    </r>
    <r>
      <rPr>
        <strike/>
        <sz val="12"/>
        <color indexed="8"/>
        <rFont val="Ecofont_Spranq_eco_Sans"/>
        <family val="2"/>
      </rPr>
      <t>º</t>
    </r>
    <r>
      <rPr>
        <sz val="12"/>
        <color indexed="8"/>
        <rFont val="Ecofont_Spranq_eco_Sans"/>
        <family val="2"/>
      </rPr>
      <t xml:space="preserve"> de meses de execução contratual</t>
    </r>
  </si>
  <si>
    <t>Anexo I-A – Mão-de-obra</t>
  </si>
  <si>
    <t>Módulo de Mão-de-obra vinculada à execução contratual</t>
  </si>
  <si>
    <t>Unidade de medida – tipos e quantidades</t>
  </si>
  <si>
    <r>
      <t xml:space="preserve">Tipo de serviço 
</t>
    </r>
    <r>
      <rPr>
        <sz val="12"/>
        <color indexed="8"/>
        <rFont val="Ecofont_Spranq_eco_Sans"/>
        <family val="2"/>
      </rPr>
      <t>(mesmo serviço com características distintas)</t>
    </r>
  </si>
  <si>
    <r>
      <t> </t>
    </r>
    <r>
      <rPr>
        <b/>
        <sz val="12"/>
        <color indexed="8"/>
        <rFont val="Ecofont_Spranq_eco_Sans"/>
        <family val="2"/>
      </rPr>
      <t>Quantidade</t>
    </r>
  </si>
  <si>
    <t>-</t>
  </si>
  <si>
    <t>Dados complementares para composição dos custos referente à mão-de-obra</t>
  </si>
  <si>
    <t>Salário mínimo oficial vigente piso da categoria</t>
  </si>
  <si>
    <t>Categoria profissional (vinculada à execução contratual)</t>
  </si>
  <si>
    <t>Data base da categoria (dia/mês/ano)</t>
  </si>
  <si>
    <t>Nota: Deverão ser informados os valores unitários por empregado.</t>
  </si>
  <si>
    <t>I</t>
  </si>
  <si>
    <t>Remuneração</t>
  </si>
  <si>
    <t> %</t>
  </si>
  <si>
    <t>Valor (R$)</t>
  </si>
  <si>
    <t xml:space="preserve">A </t>
  </si>
  <si>
    <t>Salário</t>
  </si>
  <si>
    <t>Outros</t>
  </si>
  <si>
    <t>Total de Remuneração</t>
  </si>
  <si>
    <t>Anexo I-B</t>
  </si>
  <si>
    <t>Quadro com Detalhamento de Encargos Sociais e Trabalhistas</t>
  </si>
  <si>
    <t>Grupo "A":</t>
  </si>
  <si>
    <t>%</t>
  </si>
  <si>
    <t>R$</t>
  </si>
  <si>
    <t>INSS</t>
  </si>
  <si>
    <t>SESI ou SESC</t>
  </si>
  <si>
    <t>SENAI ou SENAC </t>
  </si>
  <si>
    <t>INCRA</t>
  </si>
  <si>
    <t>salário educação</t>
  </si>
  <si>
    <t>FGTS</t>
  </si>
  <si>
    <t>Seguro acidente do trabalho</t>
  </si>
  <si>
    <t>SEBRAE</t>
  </si>
  <si>
    <t>TOTAL DO GRUPO “A”</t>
  </si>
  <si>
    <t xml:space="preserve">Grupo "B": </t>
  </si>
  <si>
    <t>férias</t>
  </si>
  <si>
    <t>auxílio doença</t>
  </si>
  <si>
    <t>licença maternidade</t>
  </si>
  <si>
    <t>licença paternidade</t>
  </si>
  <si>
    <t>faltas legais</t>
  </si>
  <si>
    <t xml:space="preserve"> acidente de trabalho</t>
  </si>
  <si>
    <t>aviso prévio</t>
  </si>
  <si>
    <t>13º salário</t>
  </si>
  <si>
    <t xml:space="preserve">TOTAL DO GRUPO “B” </t>
  </si>
  <si>
    <t>Grupo "C":</t>
  </si>
  <si>
    <t>aviso prévio indenizado </t>
  </si>
  <si>
    <t>indenização adicional</t>
  </si>
  <si>
    <t>indenização (rescisões sem justa causa)</t>
  </si>
  <si>
    <t xml:space="preserve">TOTAL DO GRUPO “C” </t>
  </si>
  <si>
    <t>Grupo "D":</t>
  </si>
  <si>
    <t>incidência dos encargos do grupo "A" sobre os itens do grupo "B"  </t>
  </si>
  <si>
    <t>Grupo "E":</t>
  </si>
  <si>
    <t>incidência dos encargos do grupo “A”sobre o item 17  do grupo   “C”</t>
  </si>
  <si>
    <t>VALOR DOS ENCARGOS SOCIAIS</t>
  </si>
  <si>
    <t>VALOR DA MÃO-DE-OBRA (Remuneração + Encargos Sociais):</t>
  </si>
  <si>
    <t>Anexo I-C – Insumos de Mão-de-Obra</t>
  </si>
  <si>
    <t>II</t>
  </si>
  <si>
    <t>Insumos de Mão-de-obra(*)</t>
  </si>
  <si>
    <t>Transporte</t>
  </si>
  <si>
    <t>Auxílio alimentação (Vales, cesta básica etc.)</t>
  </si>
  <si>
    <t>Uniformes</t>
  </si>
  <si>
    <t xml:space="preserve">Equipamentos </t>
  </si>
  <si>
    <t>Seguro de vida</t>
  </si>
  <si>
    <t>Outros (especificar)</t>
  </si>
  <si>
    <t>Total de Insumos de Mão-de-obra</t>
  </si>
  <si>
    <r>
      <rPr>
        <b/>
        <i/>
        <sz val="11"/>
        <color indexed="8"/>
        <rFont val="Ecofont_Spranq_eco_Sans"/>
        <family val="2"/>
      </rPr>
      <t>Nota</t>
    </r>
    <r>
      <rPr>
        <i/>
        <sz val="11"/>
        <color indexed="8"/>
        <rFont val="Ecofont_Spranq_eco_Sans"/>
        <family val="2"/>
      </rPr>
      <t xml:space="preserve"> (*): o valor informado deverá ser o custo real do insumo (descontado o valor eventualmente pago pelo empregado).</t>
    </r>
  </si>
  <si>
    <t>Anexo I-D – Quadro-resumo</t>
  </si>
  <si>
    <t>Quadro-resumo da Remuneração da Mão de Obra</t>
  </si>
  <si>
    <t>III</t>
  </si>
  <si>
    <t>Mão-de-obra vinculada à execução contratual 
(valor por empregado)</t>
  </si>
  <si>
    <t>Valor unit. (R$)</t>
  </si>
  <si>
    <t>Encargos sociais</t>
  </si>
  <si>
    <t>Insumos de mão-de-obra</t>
  </si>
  <si>
    <t>Total de Mão-de-obra</t>
  </si>
  <si>
    <t>Anexo I-E – Demais Custos</t>
  </si>
  <si>
    <t xml:space="preserve">Módulo I: Demais componentes </t>
  </si>
  <si>
    <t>Demais Componentes</t>
  </si>
  <si>
    <t>Valor*</t>
  </si>
  <si>
    <t>Despesas Operacionais/administrativas</t>
  </si>
  <si>
    <t>Lucro</t>
  </si>
  <si>
    <t>Total de Demais Componentes</t>
  </si>
  <si>
    <t>Módulo II: Tributos</t>
  </si>
  <si>
    <t>Tributos</t>
  </si>
  <si>
    <t xml:space="preserve">Tributos Federais </t>
  </si>
  <si>
    <t>COFINS</t>
  </si>
  <si>
    <t>PIS</t>
  </si>
  <si>
    <t>Tributos Estaduais/Municipais</t>
  </si>
  <si>
    <t>ISSQN</t>
  </si>
  <si>
    <t>Total de Tributos</t>
  </si>
  <si>
    <t>índice:        Fórmula = 1 - (total de tributos% / 100%)    =</t>
  </si>
  <si>
    <t xml:space="preserve">Quadro-Resumo do Valor da Contratação </t>
  </si>
  <si>
    <t>Valor Mensal Total ref. Mão-de-obra vinculada à execução Contratual</t>
  </si>
  <si>
    <t>Unid / Elementos</t>
  </si>
  <si>
    <t>Valor</t>
  </si>
  <si>
    <t xml:space="preserve">Mão-de-obra (vinculada à execução dos serviços) </t>
  </si>
  <si>
    <r>
      <t>Demais componentes</t>
    </r>
    <r>
      <rPr>
        <b/>
        <sz val="12"/>
        <color indexed="10"/>
        <rFont val="Ecofont_Spranq_eco_Sans"/>
        <family val="2"/>
      </rPr>
      <t/>
    </r>
  </si>
  <si>
    <t xml:space="preserve">Tributos </t>
  </si>
  <si>
    <t xml:space="preserve">Preço do Homem/Mês </t>
  </si>
  <si>
    <t>Valor Mensal da proposta</t>
  </si>
  <si>
    <r>
      <rPr>
        <b/>
        <sz val="12"/>
        <color indexed="8"/>
        <rFont val="Ecofont_Spranq_eco_Sans"/>
        <family val="2"/>
      </rPr>
      <t>Valor global da proposta</t>
    </r>
    <r>
      <rPr>
        <sz val="12"/>
        <color indexed="8"/>
        <rFont val="Ecofont_Spranq_eco_Sans"/>
        <family val="2"/>
      </rPr>
      <t xml:space="preserve">
(valor mensal do serviço x  12 meses)</t>
    </r>
  </si>
  <si>
    <r>
      <t xml:space="preserve"> </t>
    </r>
    <r>
      <rPr>
        <b/>
        <sz val="16"/>
        <color theme="1"/>
        <rFont val="Ecofont_Spranq_eco_Sans"/>
        <family val="2"/>
      </rPr>
      <t>VALOR DA CONTRATAÇÃO POR UNIDADE DA AGU</t>
    </r>
  </si>
  <si>
    <t>UNIDADE DA AGU</t>
  </si>
  <si>
    <t>CATEGORIA</t>
  </si>
  <si>
    <t>TOTAL MENSAL</t>
  </si>
  <si>
    <t>Valor mensal do serviço</t>
  </si>
  <si>
    <r>
      <rPr>
        <b/>
        <sz val="12"/>
        <color indexed="8"/>
        <rFont val="Ecofont_Spranq_eco_Sans"/>
        <family val="2"/>
      </rPr>
      <t>Valor global da proposta</t>
    </r>
    <r>
      <rPr>
        <sz val="12"/>
        <color indexed="8"/>
        <rFont val="Ecofont_Spranq_eco_Sans"/>
        <family val="2"/>
      </rPr>
      <t xml:space="preserve">
(valor mensal do serviço x  nº meses do contrato)</t>
    </r>
  </si>
  <si>
    <t xml:space="preserve">PORTARIA </t>
  </si>
  <si>
    <t>PLANILHA DE CUSTOS E FORMAÇÃO DE PREÇOS - SERVIÇO DE APOIO ADMINISTRATIVO</t>
  </si>
  <si>
    <t>PSU/PTA</t>
  </si>
  <si>
    <t>Preço Mensal do Posto</t>
  </si>
  <si>
    <t>Qtd. /postos</t>
  </si>
  <si>
    <t>Portaria</t>
  </si>
  <si>
    <t>PORTARIA - PETROLINA</t>
  </si>
  <si>
    <t xml:space="preserve">ANEXO I - B    ITEM -I                                                                                                    </t>
  </si>
  <si>
    <t/>
  </si>
  <si>
    <t>H</t>
  </si>
  <si>
    <t>Subtotal</t>
  </si>
  <si>
    <t>Nº</t>
  </si>
  <si>
    <t xml:space="preserve">Descrição </t>
  </si>
  <si>
    <t>Qte.</t>
  </si>
  <si>
    <t>Cotação (R$)</t>
  </si>
  <si>
    <t>Custo anual</t>
  </si>
  <si>
    <t>Custo mensal</t>
  </si>
  <si>
    <t>Valor Unitário do Vale transporte</t>
  </si>
  <si>
    <t>número de passagens/dia</t>
  </si>
  <si>
    <t>número de dias trabalhados/mês</t>
  </si>
  <si>
    <t>Salário da Categoria</t>
  </si>
  <si>
    <t>6% do salário do trabalhador</t>
  </si>
  <si>
    <t xml:space="preserve">Custo Mensal </t>
  </si>
  <si>
    <t>Custo MENSAL dos uniformes (por posto)</t>
  </si>
  <si>
    <t>Valor diário</t>
  </si>
  <si>
    <t xml:space="preserve">dias trabalhados </t>
  </si>
  <si>
    <t xml:space="preserve">subtotal </t>
  </si>
  <si>
    <t xml:space="preserve">% de Desconto </t>
  </si>
  <si>
    <t xml:space="preserve">Total </t>
  </si>
  <si>
    <t>Cesta básica</t>
  </si>
  <si>
    <t>Vale Refeição/Alimentação</t>
  </si>
  <si>
    <t>Refeição/Alimentação CE</t>
  </si>
  <si>
    <t>Área Interna</t>
  </si>
  <si>
    <t>Área Externa</t>
  </si>
  <si>
    <t>Fachada Envidraçada</t>
  </si>
  <si>
    <t>(R$)</t>
  </si>
  <si>
    <t>Unid.</t>
  </si>
  <si>
    <t>Placas de sinalização de limpeza confeccionada em acrílico, tipo “Piso Molhado”</t>
  </si>
  <si>
    <t xml:space="preserve">RELAÇÃO DE  EQUIPAMENTOS </t>
  </si>
  <si>
    <t>Vassoura para limpeza de vaso sanitário. Material cerdas: nylon, material cabo: plástico.</t>
  </si>
  <si>
    <t>Vassoura de Piaçava Natural/tamanho mínimo: 22x4cm, cabo de rosca para fixação. Não será aceito piaçava com cerdas de plástico.</t>
  </si>
  <si>
    <t>Vassoura de pêlo 40 cm;  Cabo: madeira, 1,50m; cerdas: pêlo sintético. Cabo perfeitamente liso, lixado.</t>
  </si>
  <si>
    <t>Rodo para piso, com 40 cm, com 02 (duas) borrachas, base em polipropileno, cabo em madeira com encaixe rosqueado, comprimento de 150cm</t>
  </si>
  <si>
    <t>Rodo especial para janela/vidro</t>
  </si>
  <si>
    <t>Espanador de pena para móveis, cabo de 60 cm</t>
  </si>
  <si>
    <t>Escova de nylon p/lavanderia</t>
  </si>
  <si>
    <t>Desentupidor de vaso sanitário, com cabo longo de madeira plastificado</t>
  </si>
  <si>
    <t>Desentupidor de pia, com cabo em madeira plastificado.</t>
  </si>
  <si>
    <t>Frasco</t>
  </si>
  <si>
    <t>Balde plástico capacidade de 10 litros, polietileno de alta densidade, alta resistência a impacto, paredes e fundo reforçados, reforço no encaixe de alça, alça em aço 1010/20 zincado.</t>
  </si>
  <si>
    <t>UNIDADE</t>
  </si>
  <si>
    <t xml:space="preserve">RELAÇÃO DE UTENSÍLIOS </t>
  </si>
  <si>
    <t>Und.</t>
  </si>
  <si>
    <t>Pct.</t>
  </si>
  <si>
    <t>Sabão em pó, 500 gr</t>
  </si>
  <si>
    <t>Litro</t>
  </si>
  <si>
    <t>Lustra móveis, com fragância agradável. 200 ml</t>
  </si>
  <si>
    <t>Toalha de Papel 100% celulose, maciez e alta absorção, econômicas, de primeira qualidade, branco , com 2 dobras, pacote com  2.400 folhas, adaptável ao dispenser fornecido e instalado pela empresa, uso nos banheiros e copas. Embalagem contendo marca do fabricante, cor e lote do produto.</t>
  </si>
  <si>
    <t>Papel higiênico de primeira qualidade, extra macio e branco, 100% celulose, gofrado, folha dupla, em rolo com 250 metros, adaptável ao dispenser fornecido e instalado pela empresa, uso nos banheiros.</t>
  </si>
  <si>
    <t>Saco plástico p/lixo de alta resistência, "0,07" de micragem mínima, cor preto, 100 lts. (pct. c/100)</t>
  </si>
  <si>
    <t>Limpa vidro, Embalagem de 500 ml, na versão pulverizador, marca Veja ou similar</t>
  </si>
  <si>
    <t>Esponja dupla face, um lado em espuma poliuretano e outro em fibra sintética abrasiva, dimensões 100 x 70 x 20mm, com variação de +/- 10mm. Embalagem com dados de identifcação do produto e marca do fabricante.</t>
  </si>
  <si>
    <t>Limpador Multiuso 500 ml, tipo Veja Multiuso ou similar,</t>
  </si>
  <si>
    <t xml:space="preserve">Gl </t>
  </si>
  <si>
    <t>Desinfetante líquido para uso geral, de 1ª qualidade, galão com 5(cinco) litros, com dados de identificação do produto, marca do fabricante, data de fabricação e prazo de validade.</t>
  </si>
  <si>
    <t>Esponja de lã de aço. Embalagem: pct. com 8 unidades, marca do fabricante, data de fabricação e prazo de validade.</t>
  </si>
  <si>
    <t>Água sanitária, uso doméstico, a base de hipoclorito de sódio. Embalagem plástica de 01 litro, com dados de identificação do produto, marca do fabricante, data de fabricação, prazo de validade e registro no Ministério da Saúde.</t>
  </si>
  <si>
    <t>TOTAL  
(2 X 3)</t>
  </si>
  <si>
    <t>VALOR UNITÁRIO 
(3)</t>
  </si>
  <si>
    <t>Unidade 
(1)</t>
  </si>
  <si>
    <t>RELAÇÃO DOS PRODUTOS DE LIMPEZA</t>
  </si>
  <si>
    <t>1.1</t>
  </si>
  <si>
    <t xml:space="preserve">ANEXO I </t>
  </si>
  <si>
    <t>Flanela macia com 60x40cm, 100% algodão para limpeza de mobiliário vidros e para secagem de vasos sanitário,pia e banheiro.</t>
  </si>
  <si>
    <t>Carrinho Funcional Multiuso, c/ 2 compartimentos estanques de cores diferentes (1 para coleta de lixo reciclável e 1 para não reciclável), diversos espaços nas laterais para fixação de pás, vassouras, rodos, panos, 3 bandejas para armazenar produtos de limpeza e baldes, 2 baldes c/ capac.de 25 l cada e 1 espremedor</t>
  </si>
  <si>
    <t>Esquadrias Externas</t>
  </si>
  <si>
    <t>VALOR GLOBAL DA PROPOSTA</t>
  </si>
  <si>
    <t>VALOR ANUAL</t>
  </si>
  <si>
    <t>VALOR MENSAL</t>
  </si>
  <si>
    <t>Valor do m2</t>
  </si>
  <si>
    <t>ÁREAS</t>
  </si>
  <si>
    <t>número de passagens/dia*</t>
  </si>
  <si>
    <t>Nota:</t>
  </si>
  <si>
    <t>1) O licitante deverá preencher os campos na cor AMARELA.</t>
  </si>
  <si>
    <t>TIPO DE ÁREA</t>
  </si>
  <si>
    <t>Qualificação do Empregado</t>
  </si>
  <si>
    <t>Nº de Empregados que a Empresa Disponibilizará</t>
  </si>
  <si>
    <t>Produtividade Calculada</t>
  </si>
  <si>
    <t>Produtividade Máxima Permitida</t>
  </si>
  <si>
    <t>Periodicidade</t>
  </si>
  <si>
    <t>Resumo do Nº de Empregados Disponibilizados</t>
  </si>
  <si>
    <t>Nº Total de Empregados Disponibilizados</t>
  </si>
  <si>
    <t>(m²)</t>
  </si>
  <si>
    <t>(m² / dia)</t>
  </si>
  <si>
    <t>C = A / B</t>
  </si>
  <si>
    <t>C deve estar entre os valores:</t>
  </si>
  <si>
    <t>Área de piso interna</t>
  </si>
  <si>
    <t>Auxiliar de Limpeza</t>
  </si>
  <si>
    <t>Diária</t>
  </si>
  <si>
    <t>Área de piso externa e terra</t>
  </si>
  <si>
    <t>Total</t>
  </si>
  <si>
    <t>Fachadas Envidraçadas</t>
  </si>
  <si>
    <t>Delegacia de Polícia Federal em EPITACIOLÂNDIA</t>
  </si>
  <si>
    <t>PREÇO MENSAL UNITÁRIO POR M2</t>
  </si>
  <si>
    <t>ÁREA INTERNA</t>
  </si>
  <si>
    <t>MÃO DE OBRA</t>
  </si>
  <si>
    <t>(1 x 2)</t>
  </si>
  <si>
    <t>PRODUTIVIDADE*</t>
  </si>
  <si>
    <t>PREÇO HOMEM-MÊS</t>
  </si>
  <si>
    <t>SUBTOTAL</t>
  </si>
  <si>
    <t>(1/M2)</t>
  </si>
  <si>
    <t>(R$/M2)</t>
  </si>
  <si>
    <t>SERVENTE</t>
  </si>
  <si>
    <t>__1__</t>
  </si>
  <si>
    <t>ÁREA EXTERNA</t>
  </si>
  <si>
    <t>(4 X 5)</t>
  </si>
  <si>
    <t>PRODUTIDADE*</t>
  </si>
  <si>
    <t>FREQÜÊNCIA NO MÊS**</t>
  </si>
  <si>
    <t>JORNADA DE TRABALHO NO MÊS (HORAS)</t>
  </si>
  <si>
    <t>= (1X2X3)</t>
  </si>
  <si>
    <t>SUB-TOTAL</t>
  </si>
  <si>
    <t>(HORAS)</t>
  </si>
  <si>
    <t>Ki</t>
  </si>
  <si>
    <t>___1___</t>
  </si>
  <si>
    <t>FACHADAS ENVIDRAÇADAS</t>
  </si>
  <si>
    <t xml:space="preserve">Área de piso externa </t>
  </si>
  <si>
    <t xml:space="preserve">Esquadrias internas e externas </t>
  </si>
  <si>
    <t>Supervisor de todas as áreas</t>
  </si>
  <si>
    <t>Encarregado</t>
  </si>
  <si>
    <t>Limpador de vidros</t>
  </si>
  <si>
    <t>______</t>
  </si>
  <si>
    <t>Delegacia de Polícia Federal em CRUZEIRO DO SUL - AC</t>
  </si>
  <si>
    <t>Total=</t>
  </si>
  <si>
    <t>SR/PF/AC</t>
  </si>
  <si>
    <t>ENCARREGADO</t>
  </si>
  <si>
    <t>Total =</t>
  </si>
  <si>
    <t xml:space="preserve">ESQUADRIA EXTERNA </t>
  </si>
  <si>
    <t xml:space="preserve"> </t>
  </si>
  <si>
    <t>Delegacia de Polícia Federal - BASE GISE</t>
  </si>
  <si>
    <t>UNIDADE: SR/PF/AC</t>
  </si>
  <si>
    <t>UNIDADE: EPITACIOLÂNDIA</t>
  </si>
  <si>
    <t>UNIDADE: CRUZEIRO DO SUL</t>
  </si>
  <si>
    <t>UNIDADE: BASE GISE</t>
  </si>
  <si>
    <t>Vale Transporte em EPITACIOLÂNDIA/AC - Seg a Sex</t>
  </si>
  <si>
    <t>Vale Transporte em CRUZEIRO DO SUL/AC - Seg a Sex</t>
  </si>
  <si>
    <t>Produtividade Mínima Permitida</t>
  </si>
  <si>
    <t>Delegacia de Epitaciolândia</t>
  </si>
  <si>
    <t>Delegacia de Cruzeiro do Sul</t>
  </si>
  <si>
    <t>Base Gise</t>
  </si>
  <si>
    <t>Esquadria Externa - Face interna e externa</t>
  </si>
  <si>
    <t>Custo Total AnuaL dos Uniformes</t>
  </si>
  <si>
    <t>1. Razão Social:</t>
  </si>
  <si>
    <t>2. CNPJ Nº</t>
  </si>
  <si>
    <t>3. Telefone/FAX:</t>
  </si>
  <si>
    <t>4. Validade da Proposta:</t>
  </si>
  <si>
    <t>5. Apresentamos nossa proposta de preço, para prestação dos serviços referente ao Pregão Eletrônico nº XX/2018, acatando todas as estipulações consignados no Edital, conforme abaixo:</t>
  </si>
  <si>
    <t>Declarações:</t>
  </si>
  <si>
    <t>Declaramos expressamente que nos preços propostos encontram-se incluídas todas as despesas diretas e indiretas, tributos incidentes, encargos sociais, previdenciários, trabalhistas e comerciais, custos operacionais, fardamentas, vale transporte, além daqueles previstos pelas normas da categoria aplicada, frete, seguros e demais despesas e quaisquer outros ônus que porventura possam recair sobre o fornecimento do objeto da presente licitação.</t>
  </si>
  <si>
    <t>Declaramos que tomamos conhecimento de todas as informações necessárias para elaboração das nossas planilhas de formação de preços para atender as necessidades em conformidade com as especificações contidas no Anexo I - Termo de Referência do Edital.</t>
  </si>
  <si>
    <t>3. Endereço:</t>
  </si>
  <si>
    <t>4. CEP.:</t>
  </si>
  <si>
    <t>5. Banco:</t>
  </si>
  <si>
    <t>Agência:</t>
  </si>
  <si>
    <t>Conta Corrente:</t>
  </si>
  <si>
    <t>E-mail:</t>
  </si>
  <si>
    <t>2. CPF.:</t>
  </si>
  <si>
    <t>1. Nome:</t>
  </si>
  <si>
    <t>4. Cargo/Função:</t>
  </si>
  <si>
    <t>Naturalidade:</t>
  </si>
  <si>
    <t>Estado Cívil:</t>
  </si>
  <si>
    <t>Nacionalidade:</t>
  </si>
  <si>
    <t>Município, XX de XX de 2018</t>
  </si>
  <si>
    <t>Dados do Representante Legal da Empresa para assinatura do Contrato:</t>
  </si>
  <si>
    <t>PROPOSTA DE PREÇOS</t>
  </si>
  <si>
    <t>Unidade (1)</t>
  </si>
  <si>
    <t>VALOR UNITÁRIO (3)</t>
  </si>
  <si>
    <t xml:space="preserve">  TOTAL  
(2 X 3)</t>
  </si>
  <si>
    <t>Camiseta pólo, tecido malha fria/ malha piquet, manga curta, cor azul celeste.</t>
  </si>
  <si>
    <t>Camiseta pólo, tecido malha fria/ malha piquet, manga longa, cor azul celeste.</t>
  </si>
  <si>
    <t>Pares de meia, padrão sport, tecido algodão</t>
  </si>
  <si>
    <t>Tênis de segurança, em couro/vaqueta relax, com cadarço, solado PU</t>
  </si>
  <si>
    <t>Bota de polimérico termoplástico impermeável com forro, emborrachado, solado antiderrapante</t>
  </si>
  <si>
    <t>LIDER/ENCARREGADO</t>
  </si>
  <si>
    <t>Calça Social</t>
  </si>
  <si>
    <t>Camisa Social, com logomarca da empresa impressa ou bordada no bolso</t>
  </si>
  <si>
    <t>Sapato Social</t>
  </si>
  <si>
    <t>Pares de meias, padrão social, tecido algodão</t>
  </si>
  <si>
    <t>Apanhador de lixo cabo longo</t>
  </si>
  <si>
    <t>Cera Incolor</t>
  </si>
  <si>
    <t>Luvas de borracha</t>
  </si>
  <si>
    <t>Par</t>
  </si>
  <si>
    <t>Pasta cristal (rosa)</t>
  </si>
  <si>
    <t>Lata</t>
  </si>
  <si>
    <t>Pedra sanitária, de 40 g</t>
  </si>
  <si>
    <t>Detergente Líquido, neutro para louças, 1ª qualidade, embalagem de 500ml</t>
  </si>
  <si>
    <t>Rodo para limpeza de pia</t>
  </si>
  <si>
    <t>Sabonete de 1ª qualidade em barra</t>
  </si>
  <si>
    <t>Saco plástico p/lixo de alta resistência, "0,07" de micragem mínima, cor preto, 30 lts. (pct. c/100)</t>
  </si>
  <si>
    <t>Saco plástico p/lixo de alta resistência, "0,07" de micragem mínima, cor preto, 50 lts. (pct. c/100)</t>
  </si>
  <si>
    <t>Saco de pano p/ limpeza tipo cobertor</t>
  </si>
  <si>
    <t>Soda cáustica</t>
  </si>
  <si>
    <t xml:space="preserve">Vassoura vasculhar </t>
  </si>
  <si>
    <t>Apirador para pós e líquidos, sem a necessidade de mudar de filtro ou desligar o equipamento, reservatório com capacidade para 20 litros</t>
  </si>
  <si>
    <t>Enceradeira Industrial acompanhando todos os acessórios</t>
  </si>
  <si>
    <t>Ciscador leque cabo longo</t>
  </si>
  <si>
    <t>Enxada Cabo Longo</t>
  </si>
  <si>
    <t>Escada de alumínio tipo tesoura com 07 degraus</t>
  </si>
  <si>
    <t>Escada de alumínio tipo tesoura com 12 degraus</t>
  </si>
  <si>
    <t>Extensão Elétrica, fio paralelo de 3/2,5 mm e 50 m de comprimento</t>
  </si>
  <si>
    <t>Máquina de lavagem a hidrojato de alta pressão</t>
  </si>
  <si>
    <t>Escovão para limpeza em geral, Cerdas duras em nylon, corpo nylon</t>
  </si>
  <si>
    <t>Pá de lixo galvanizada, com cabo longo</t>
  </si>
  <si>
    <t>Pá de ferro com cabo para área externa</t>
  </si>
  <si>
    <t>Vassourão Gari 60cm, piaçava</t>
  </si>
  <si>
    <t>Vasculhador c/ extensão</t>
  </si>
  <si>
    <t>Álcool etílico hidratado, 70° GL, LÍQUIDO, para limpeza geral</t>
  </si>
  <si>
    <t>Qtde - SR/PF/AC (2)</t>
  </si>
  <si>
    <t>Unid. 
(1)</t>
  </si>
  <si>
    <t>Qtde - Epitaciolândia (2)</t>
  </si>
  <si>
    <t>Qtde - Cruzeiro do Sul (2)</t>
  </si>
  <si>
    <t>Qtde - Base Gise (2)</t>
  </si>
  <si>
    <t>Carrinho de mão com caçamba em polipropileno, estrutura tubular bipartida em aço SAE 1020, Capacidade da Caçamba: 9 litros, pneu com câmera</t>
  </si>
  <si>
    <t>Pacote c/ 4</t>
  </si>
  <si>
    <t>Sabão em barra de 1ª qualidade, pacote com 5 unidades</t>
  </si>
  <si>
    <t>Fardo</t>
  </si>
  <si>
    <r>
      <t xml:space="preserve">Alcool em </t>
    </r>
    <r>
      <rPr>
        <b/>
        <sz val="9"/>
        <color theme="1"/>
        <rFont val="Ecofont_Spranq_eco_Sans"/>
        <family val="2"/>
      </rPr>
      <t>GEL</t>
    </r>
    <r>
      <rPr>
        <sz val="9"/>
        <color theme="1"/>
        <rFont val="Ecofont_Spranq_eco_Sans"/>
        <family val="2"/>
      </rPr>
      <t xml:space="preserve"> 70%, de primeira qualidade com ação germicida, para higiene e assepsia das mãos.  </t>
    </r>
  </si>
  <si>
    <t xml:space="preserve">Sabonete líquido concentrado. </t>
  </si>
  <si>
    <t>Desinfetante Ambiente Spray</t>
  </si>
  <si>
    <t>Calça em tecido Oxford, Solasol ou Cedropesado</t>
  </si>
  <si>
    <t>3.1</t>
  </si>
  <si>
    <t>2.1</t>
  </si>
  <si>
    <t xml:space="preserve">TOTAL= </t>
  </si>
  <si>
    <t>TOTAL=</t>
  </si>
  <si>
    <t>Kit Unger Completo - Limpeza de Vidro</t>
  </si>
  <si>
    <t>Município/UF</t>
  </si>
  <si>
    <t>Ano do acordo coletivo, convenção coletiva ou sentença normativa em dissídio coletivo</t>
  </si>
  <si>
    <t>2.2</t>
  </si>
  <si>
    <t>Salário educação</t>
  </si>
  <si>
    <t>SENAI ou SENAC</t>
  </si>
  <si>
    <t>2.3</t>
  </si>
  <si>
    <t>4.1</t>
  </si>
  <si>
    <t>Ausências Legais</t>
  </si>
  <si>
    <t>Férias</t>
  </si>
  <si>
    <t>Afastamento Maternidade</t>
  </si>
  <si>
    <t>4.2</t>
  </si>
  <si>
    <t>Intrajornada</t>
  </si>
  <si>
    <t>Materiais</t>
  </si>
  <si>
    <t>Tipo de Serviço</t>
  </si>
  <si>
    <t>GPS, FGTS e outras contribuições</t>
  </si>
  <si>
    <t>Aviso Prévio Indenizado</t>
  </si>
  <si>
    <t>QUADRO RESUMO DO CUSTO POR EMPREGADO</t>
  </si>
  <si>
    <t>PLANILHA DE CUSTO E FORMAÇÃO DE PREÇOS</t>
  </si>
  <si>
    <t xml:space="preserve">Número do Processo: </t>
  </si>
  <si>
    <t xml:space="preserve">Número da Licitação: </t>
  </si>
  <si>
    <t>Data do Pregão:</t>
  </si>
  <si>
    <t>Horário:</t>
  </si>
  <si>
    <t>Número de meses de execução contratual:</t>
  </si>
  <si>
    <t>DADOS COMPLEMENTARES PARA COMPOSIÇÃO DOS CUSTOS REFERENTE À MÃO-DE-OBRA</t>
  </si>
  <si>
    <t>Salário Normativo da Categoria Profissional:</t>
  </si>
  <si>
    <t>Categoria profissional (vinculada a execução contratual)</t>
  </si>
  <si>
    <t>Data base da categoria</t>
  </si>
  <si>
    <t>Código Brasileiro de Ocupações - CBO</t>
  </si>
  <si>
    <t xml:space="preserve">MÓDULO 01 – Composição da Remuneração </t>
  </si>
  <si>
    <t>Salário Base</t>
  </si>
  <si>
    <t>Adicional de Periculosidade</t>
  </si>
  <si>
    <t>CLT art.s 193 e segs ;CF art. 7º XXIII</t>
  </si>
  <si>
    <t>Adicional de 30%</t>
  </si>
  <si>
    <t>Adicional de Insalubridade</t>
  </si>
  <si>
    <t>CLT art. 189 e segs - CF art. 7º XXIII</t>
  </si>
  <si>
    <t>Base de cálculo: Salário mínimo</t>
  </si>
  <si>
    <t>Mín. =10%  |  Méd. = 20%  |  Máx. = 40%</t>
  </si>
  <si>
    <t>Adicional Noturno</t>
  </si>
  <si>
    <t>Adicional de Hora Noturna reduzida</t>
  </si>
  <si>
    <t>Adicional de hora extra no feriado</t>
  </si>
  <si>
    <t>VALOR DA REMUNERAÇÃO</t>
  </si>
  <si>
    <t>Módulo 2 – Encargos e benefícios anuais, mensais e diários</t>
  </si>
  <si>
    <r>
      <rPr>
        <sz val="10"/>
        <rFont val="Century Gothic"/>
        <family val="2"/>
      </rPr>
      <t>13</t>
    </r>
    <r>
      <rPr>
        <vertAlign val="superscript"/>
        <sz val="10"/>
        <rFont val="Century Gothic"/>
        <family val="2"/>
      </rPr>
      <t>o</t>
    </r>
    <r>
      <rPr>
        <sz val="10"/>
        <rFont val="Century Gothic"/>
        <family val="2"/>
      </rPr>
      <t>. Salário</t>
    </r>
  </si>
  <si>
    <t>Submódulo 2.2 – Encargos Previdenciários (GPS), Fundo de Garantia por Tempo de Serviço (FGTS) e outras contribuições</t>
  </si>
  <si>
    <t>2.2– Encargos Sociais, Previdenciários e FGTS</t>
  </si>
  <si>
    <t>RAT</t>
  </si>
  <si>
    <t>FAP:</t>
  </si>
  <si>
    <t>Submódulo 2.3 – Benefícios Mensais e Diários</t>
  </si>
  <si>
    <t>Auxílio Refeição/ Alimentação</t>
  </si>
  <si>
    <t>Quadro resumo do Módulo 2 – Encargos e benefícios anuais, mensais e diário</t>
  </si>
  <si>
    <r>
      <t>13</t>
    </r>
    <r>
      <rPr>
        <vertAlign val="superscript"/>
        <sz val="10"/>
        <rFont val="Century Gothic"/>
        <family val="2"/>
      </rPr>
      <t>o</t>
    </r>
    <r>
      <rPr>
        <sz val="10"/>
        <rFont val="Century Gothic"/>
        <family val="2"/>
      </rPr>
      <t>. Salário, férias e adicional de férias</t>
    </r>
  </si>
  <si>
    <t>Benefícios Mensais e diários</t>
  </si>
  <si>
    <t>Módulo 3 – Provisão para rescisão</t>
  </si>
  <si>
    <t>dias</t>
  </si>
  <si>
    <t>% de ocorrência</t>
  </si>
  <si>
    <t>Incidência do FGTS sobre Aviso Prévio Indenizado</t>
  </si>
  <si>
    <t xml:space="preserve">Multa do FGTS do Aviso Prévio Trabalhado  e Indenizado(40% Legal e 10% Contr. Social = 50% s/ FGTS) </t>
  </si>
  <si>
    <t>Aviso Prévio Trabalhado</t>
  </si>
  <si>
    <t>Incidência do SM 2.2 sobre o Aviso Prévio Trabalhado</t>
  </si>
  <si>
    <t>Módulo 4 – Custo de reposição do profissional ausente</t>
  </si>
  <si>
    <t>Submódulo 4.1 – Ausências legais</t>
  </si>
  <si>
    <t>Licença paternidade</t>
  </si>
  <si>
    <t>Ausência por acidente do trabalho</t>
  </si>
  <si>
    <t>Submódulo4.2 – Intrajornada</t>
  </si>
  <si>
    <t>Intervalo para repouso e alimentação</t>
  </si>
  <si>
    <t>Quadro resumo do Módulo 4 – Custo de reposição do profissional ausente</t>
  </si>
  <si>
    <t xml:space="preserve">Ausências legais </t>
  </si>
  <si>
    <t>MÓDULO 05 – Insumos Diversos</t>
  </si>
  <si>
    <t>Uniformes (custo mensal por empregado)</t>
  </si>
  <si>
    <t>Equipamento</t>
  </si>
  <si>
    <t>(custo mensal por empregado)</t>
  </si>
  <si>
    <t>Total de Insumos Diversos</t>
  </si>
  <si>
    <t>Mão-de-obra vinculada à execução contratual (valor por empregado)</t>
  </si>
  <si>
    <t>MÓDULO 02 –Encargos e benefícios anuais, mensais e diários</t>
  </si>
  <si>
    <t>MÓDULO 03 – Provisão para rescisão</t>
  </si>
  <si>
    <t>MÓDULO 04 – Custo de reposição do profissional ausente</t>
  </si>
  <si>
    <t>MÓDULO 05 – Insumos diversos</t>
  </si>
  <si>
    <t>Custo Direto - Subtotal (A+B+C+D+E)</t>
  </si>
  <si>
    <t>MÓDULO 06 – Custos Indireto, Lucros e Tributos</t>
  </si>
  <si>
    <t>Custos Indiretos / Despesas Administrativas</t>
  </si>
  <si>
    <t>Total de Custos Indireto, Lucros e Tributos</t>
  </si>
  <si>
    <t>Valor total proposto por empregado</t>
  </si>
  <si>
    <t>Descrição do Serviço (dados referente à contratação)</t>
  </si>
  <si>
    <t xml:space="preserve">Data de apresentação da proposta </t>
  </si>
  <si>
    <t xml:space="preserve"> Férias e Adicional de férias</t>
  </si>
  <si>
    <t xml:space="preserve">Multa sobre o FGTS e contribuições sociais sobre o aviso-prévio trabalhado </t>
  </si>
  <si>
    <t>c</t>
  </si>
  <si>
    <t>d</t>
  </si>
  <si>
    <t>Otros (especificar)</t>
  </si>
  <si>
    <r>
      <t>Submódulo 2.1 – 13</t>
    </r>
    <r>
      <rPr>
        <b/>
        <vertAlign val="superscript"/>
        <sz val="10"/>
        <rFont val="Century Gothic"/>
        <family val="2"/>
      </rPr>
      <t>o</t>
    </r>
    <r>
      <rPr>
        <b/>
        <sz val="10"/>
        <rFont val="Century Gothic"/>
        <family val="2"/>
      </rPr>
      <t>. (décimo terceiro) salário, férias e adicional de férias</t>
    </r>
  </si>
  <si>
    <t>a) Cofins</t>
  </si>
  <si>
    <t>b) PIS</t>
  </si>
  <si>
    <t>c) ISS</t>
  </si>
  <si>
    <t xml:space="preserve">Tributos  </t>
  </si>
  <si>
    <t>C.1 Tributos  (especificar)</t>
  </si>
  <si>
    <t>MÓDULO 06 – Custos indiretos, tributos e lucro</t>
  </si>
  <si>
    <t>EQUIPAMENTOS (VIDA ÚTIL - 60 MESES)</t>
  </si>
  <si>
    <t>Cruzeiro do Sul/AC</t>
  </si>
  <si>
    <t>Epitaciolândia/AC</t>
  </si>
  <si>
    <t>Rio branco/AC</t>
  </si>
  <si>
    <t>Auxílio Funeral</t>
  </si>
  <si>
    <t xml:space="preserve">Seguro de vida </t>
  </si>
  <si>
    <t>PCMSO, PPRA e CIPA</t>
  </si>
  <si>
    <t xml:space="preserve">Kit 1º Socorros </t>
  </si>
  <si>
    <t>Identificação do Serviço</t>
  </si>
  <si>
    <t>Unidade de Medida</t>
  </si>
  <si>
    <r>
      <t>M</t>
    </r>
    <r>
      <rPr>
        <b/>
        <sz val="11"/>
        <color theme="1"/>
        <rFont val="Calibri"/>
        <family val="2"/>
      </rPr>
      <t>²</t>
    </r>
  </si>
  <si>
    <t>Qtde. Total a Contratar (em função da unid. De medida)</t>
  </si>
  <si>
    <t>Limpador de Vidros</t>
  </si>
  <si>
    <t>Servente</t>
  </si>
  <si>
    <t>Rio Branco/AC - Base Gise</t>
  </si>
  <si>
    <r>
      <rPr>
        <b/>
        <sz val="11"/>
        <color theme="1"/>
        <rFont val="Calibri"/>
        <family val="2"/>
        <scheme val="minor"/>
      </rPr>
      <t>Atenção:</t>
    </r>
    <r>
      <rPr>
        <sz val="11"/>
        <color theme="1"/>
        <rFont val="Calibri"/>
        <family val="2"/>
        <scheme val="minor"/>
      </rPr>
      <t xml:space="preserve"> A empresa proponente deve informar ( nas CÉLULAS AMARELAS da coluna B " Nº de empregados que a empresa disponibilizará") para cada "Tipo de Área". Importante ressaltar que os valores para esses quantitatitos de empregados para cada "Tipo de Área" (preenchidos nas CÉLULAS AMARELAS) não precisam ser inteiro, isto é, podem ser números com até quatro casas decimais, porém devem ser observados os seguintes condicionantes ao serem preenchidos os quantitativos: O valor resultante na coluna C " Produtividade Calculada" deve estar dentro do intervalo de valores das colunas D e E " Produtividade Mínima Exigida" e " Produtividade Máxima Permitida". O valor resultante na coluna H " Nº Total de Empregados Disponibilizados" deve ser um número INTEIRO, devendo ser arredondado para mais ou para menos.</t>
    </r>
  </si>
  <si>
    <t>Vale Transporte</t>
  </si>
  <si>
    <t>UNIFORME</t>
  </si>
  <si>
    <t>Quantidade de servente=</t>
  </si>
  <si>
    <t>RELAÇÃO DE MATERIAL DE LIMPEZA (Mensal)</t>
  </si>
  <si>
    <t>MATERIAIS DE UTENSÍLIOS (Vida útil considerada 12 meses)</t>
  </si>
  <si>
    <t>MATERIAL DE UTENSÍLIO (vida útil considerada 24 meses)</t>
  </si>
  <si>
    <t>Mangueira de nylon trançado 3/4", 50 metros</t>
  </si>
  <si>
    <t>INSUMOS</t>
  </si>
  <si>
    <t>Material</t>
  </si>
  <si>
    <t>ACT - Acre/2017 nº AC000001/2017</t>
  </si>
  <si>
    <t>Área Total Contratada</t>
  </si>
  <si>
    <t>Área por Localidade</t>
  </si>
  <si>
    <t>Obs: Não se aplica em face de inexistência de transporte público regulamentado</t>
  </si>
  <si>
    <t>Vale Transporte SR/PF/AC - Seg a Sex - ENCARREGADO</t>
  </si>
  <si>
    <t>Vale Transporte Base Gise - Seg a Sex - SERVENTE</t>
  </si>
  <si>
    <t>Vale Transporte SR/PF/AC - Seg a Sex - SERVENTE/LIMPADOR DE VIDROS</t>
  </si>
  <si>
    <t xml:space="preserve">SERVENTE/LIMPADOR DE VIDROS </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</si>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</sst>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7" formatCode="&quot;R$&quot;\ #,##0.00;\-&quot;R$&quot;\ #,##0.00"/>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quot;R$ &quot;#,##0.00"/>
    <numFmt numFmtId="167" formatCode="#,##0.0000"/>
    <numFmt numFmtId="168" formatCode="0.0000"/>
    <numFmt numFmtId="169" formatCode="&quot;R$&quot;\ #,##0.00"/>
    <numFmt numFmtId="170" formatCode="0.0000000"/>
    <numFmt numFmtId="171" formatCode="_-&quot;R$ &quot;* #,##0.00_-;&quot;-R$ &quot;* #,##0.00_-;_-&quot;R$ &quot;* \-??_-;_-@_-"/>
    <numFmt numFmtId="172" formatCode="[$R$-416]\ #,##0.00;[Red]\-[$R$-416]\ #,##0.00"/>
    <numFmt numFmtId="173" formatCode="mm/yy"/>
    <numFmt numFmtId="174" formatCode="0.00000"/>
    <numFmt numFmtId="175" formatCode="_(&quot;R$ &quot;* #,##0.00_);_(&quot;R$ &quot;* \(#,##0.00\);_(&quot;R$ &quot;* \-??_);_(@_)"/>
  </numFmts>
  <fonts count="92">
    <font>
      <sz val="11"/>
      <color theme="1"/>
      <name val="Calibri"/>
      <family val="2"/>
      <scheme val="minor"/>
    </font>
    <font>
      <sz val="11"/>
      <color theme="1"/>
      <name val="Calibri"/>
      <family val="2"/>
      <scheme val="minor"/>
    </font>
    <font>
      <b/>
      <sz val="10"/>
      <color theme="1"/>
      <name val="Ecofont_Spranq_eco_Sans"/>
      <family val="2"/>
    </font>
    <font>
      <b/>
      <sz val="12"/>
      <color theme="0"/>
      <name val="Ecofont_Spranq_eco_Sans"/>
      <family val="2"/>
    </font>
    <font>
      <b/>
      <sz val="12"/>
      <color theme="1"/>
      <name val="Ecofont_Spranq_eco_Sans"/>
      <family val="2"/>
    </font>
    <font>
      <b/>
      <u/>
      <sz val="12"/>
      <color theme="1"/>
      <name val="Ecofont_Spranq_eco_Sans"/>
      <family val="2"/>
    </font>
    <font>
      <sz val="12"/>
      <color indexed="8"/>
      <name val="Ecofont_Spranq_eco_Sans"/>
      <family val="2"/>
    </font>
    <font>
      <sz val="12"/>
      <color theme="1"/>
      <name val="Ecofont_Spranq_eco_Sans"/>
      <family val="2"/>
    </font>
    <font>
      <sz val="12"/>
      <color indexed="8"/>
      <name val="Times New Roman"/>
      <family val="1"/>
    </font>
    <font>
      <strike/>
      <sz val="12"/>
      <color indexed="8"/>
      <name val="Ecofont_Spranq_eco_Sans"/>
      <family val="2"/>
    </font>
    <font>
      <sz val="12"/>
      <color theme="1"/>
      <name val="Calibri"/>
      <family val="2"/>
      <scheme val="minor"/>
    </font>
    <font>
      <i/>
      <u/>
      <sz val="12"/>
      <color indexed="8"/>
      <name val="Ecofont_Spranq_eco_Sans"/>
      <family val="2"/>
    </font>
    <font>
      <b/>
      <sz val="14"/>
      <color theme="1"/>
      <name val="Ecofont_Spranq_eco_Sans"/>
      <family val="2"/>
    </font>
    <font>
      <b/>
      <sz val="12"/>
      <color indexed="8"/>
      <name val="Ecofont_Spranq_eco_Sans"/>
      <family val="2"/>
    </font>
    <font>
      <i/>
      <sz val="12"/>
      <color theme="1"/>
      <name val="Ecofont_Spranq_eco_Sans"/>
      <family val="2"/>
    </font>
    <font>
      <u/>
      <sz val="12"/>
      <color theme="1"/>
      <name val="Ecofont_Spranq_eco_Sans"/>
      <family val="2"/>
    </font>
    <font>
      <b/>
      <sz val="12"/>
      <color theme="1"/>
      <name val="Calibri"/>
      <family val="2"/>
      <scheme val="minor"/>
    </font>
    <font>
      <i/>
      <sz val="11"/>
      <color theme="1"/>
      <name val="Ecofont_Spranq_eco_Sans"/>
      <family val="2"/>
    </font>
    <font>
      <b/>
      <i/>
      <sz val="11"/>
      <color indexed="8"/>
      <name val="Ecofont_Spranq_eco_Sans"/>
      <family val="2"/>
    </font>
    <font>
      <i/>
      <sz val="11"/>
      <color indexed="8"/>
      <name val="Ecofont_Spranq_eco_Sans"/>
      <family val="2"/>
    </font>
    <font>
      <sz val="14"/>
      <color theme="1"/>
      <name val="Calibri"/>
      <family val="2"/>
      <scheme val="minor"/>
    </font>
    <font>
      <b/>
      <sz val="11"/>
      <color theme="1"/>
      <name val="Ecofont_Spranq_eco_Sans"/>
      <family val="2"/>
    </font>
    <font>
      <sz val="10"/>
      <color theme="1"/>
      <name val="Ecofont_Spranq_eco_Sans"/>
      <family val="2"/>
    </font>
    <font>
      <i/>
      <sz val="12"/>
      <color theme="0"/>
      <name val="Calibri"/>
      <family val="2"/>
      <scheme val="minor"/>
    </font>
    <font>
      <sz val="12"/>
      <color theme="0"/>
      <name val="Calibri"/>
      <family val="2"/>
      <scheme val="minor"/>
    </font>
    <font>
      <i/>
      <sz val="12"/>
      <color theme="1"/>
      <name val="Calibri"/>
      <family val="2"/>
      <scheme val="minor"/>
    </font>
    <font>
      <b/>
      <sz val="12"/>
      <color indexed="10"/>
      <name val="Ecofont_Spranq_eco_Sans"/>
      <family val="2"/>
    </font>
    <font>
      <b/>
      <sz val="16"/>
      <color theme="1"/>
      <name val="Ecofont_Spranq_eco_Sans"/>
      <family val="2"/>
    </font>
    <font>
      <sz val="10"/>
      <name val="Arial"/>
      <family val="2"/>
    </font>
    <font>
      <b/>
      <sz val="11"/>
      <color theme="0"/>
      <name val="Ecofont_Spranq_eco_Sans"/>
      <family val="2"/>
    </font>
    <font>
      <b/>
      <sz val="9"/>
      <name val="Ecofont_Spranq_eco_Sans"/>
      <family val="2"/>
    </font>
    <font>
      <sz val="9"/>
      <name val="Ecofont_Spranq_eco_Sans"/>
      <family val="2"/>
    </font>
    <font>
      <i/>
      <sz val="9"/>
      <name val="Ecofont_Spranq_eco_Sans"/>
      <family val="2"/>
    </font>
    <font>
      <b/>
      <sz val="10"/>
      <name val="Ecofont_Spranq_eco_Sans"/>
      <family val="2"/>
    </font>
    <font>
      <sz val="11"/>
      <color indexed="8"/>
      <name val="Calibri"/>
      <family val="2"/>
    </font>
    <font>
      <b/>
      <sz val="14"/>
      <color theme="1"/>
      <name val="Arial1"/>
    </font>
    <font>
      <sz val="12"/>
      <color theme="1"/>
      <name val="Arial"/>
      <family val="2"/>
    </font>
    <font>
      <sz val="10"/>
      <name val="Ecofont_Spranq_eco_Sans"/>
      <family val="2"/>
    </font>
    <font>
      <sz val="10"/>
      <color indexed="12"/>
      <name val="Ecofont_Spranq_eco_Sans"/>
      <family val="2"/>
    </font>
    <font>
      <sz val="10"/>
      <color theme="1"/>
      <name val="Arial"/>
      <family val="2"/>
    </font>
    <font>
      <b/>
      <sz val="10"/>
      <color theme="1"/>
      <name val="Arial"/>
      <family val="2"/>
    </font>
    <font>
      <sz val="10"/>
      <color theme="4" tint="-0.249977111117893"/>
      <name val="Arial"/>
      <family val="2"/>
    </font>
    <font>
      <b/>
      <sz val="10"/>
      <name val="Arial"/>
      <family val="2"/>
    </font>
    <font>
      <b/>
      <sz val="10"/>
      <color theme="4" tint="-0.249977111117893"/>
      <name val="Arial"/>
      <family val="2"/>
    </font>
    <font>
      <b/>
      <sz val="10"/>
      <name val="Ecofont_Spranq_eco_Sans"/>
    </font>
    <font>
      <b/>
      <sz val="11"/>
      <color indexed="8"/>
      <name val="Calibri"/>
      <family val="2"/>
    </font>
    <font>
      <b/>
      <sz val="10"/>
      <color theme="1"/>
      <name val="Ecofont_Spranq_eco_Sans"/>
    </font>
    <font>
      <b/>
      <sz val="11"/>
      <color theme="1"/>
      <name val="Calibri"/>
      <family val="2"/>
      <scheme val="minor"/>
    </font>
    <font>
      <sz val="9"/>
      <color rgb="FF000000"/>
      <name val="Ecofont_Spranq_eco_Sans"/>
      <family val="2"/>
    </font>
    <font>
      <sz val="9"/>
      <color theme="1"/>
      <name val="Ecofont_Spranq_eco_Sans"/>
      <family val="2"/>
    </font>
    <font>
      <b/>
      <sz val="9"/>
      <color theme="1"/>
      <name val="Ecofont_Spranq_eco_Sans"/>
      <family val="2"/>
    </font>
    <font>
      <sz val="9"/>
      <color rgb="FFFF0000"/>
      <name val="Ecofont_Spranq_eco_Sans"/>
      <family val="2"/>
    </font>
    <font>
      <sz val="9"/>
      <color theme="1"/>
      <name val="Ecofont_Spranq_eco_Sans"/>
    </font>
    <font>
      <sz val="10"/>
      <name val="Arial"/>
      <family val="2"/>
      <charset val="1"/>
    </font>
    <font>
      <b/>
      <sz val="10"/>
      <name val="Century Gothic"/>
      <family val="2"/>
    </font>
    <font>
      <sz val="10"/>
      <name val="Century Gothic"/>
      <family val="2"/>
    </font>
    <font>
      <sz val="10"/>
      <color rgb="FFFFFFFF"/>
      <name val="Century Gothic"/>
      <family val="2"/>
    </font>
    <font>
      <b/>
      <i/>
      <sz val="10"/>
      <name val="Century Gothic"/>
      <family val="2"/>
    </font>
    <font>
      <i/>
      <sz val="10"/>
      <name val="Century Gothic"/>
      <family val="2"/>
    </font>
    <font>
      <sz val="10"/>
      <color rgb="FF000000"/>
      <name val="Century Gothic"/>
      <family val="2"/>
    </font>
    <font>
      <b/>
      <u/>
      <sz val="10"/>
      <name val="Century Gothic"/>
      <family val="2"/>
    </font>
    <font>
      <vertAlign val="superscript"/>
      <sz val="10"/>
      <name val="Century Gothic"/>
      <family val="2"/>
    </font>
    <font>
      <sz val="10"/>
      <color theme="1"/>
      <name val="Century Gothic"/>
      <family val="2"/>
    </font>
    <font>
      <sz val="11"/>
      <name val="Calibri"/>
      <family val="2"/>
      <scheme val="minor"/>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22"/>
      <color rgb="FFFF0000"/>
      <name val="Calibri"/>
      <family val="2"/>
      <scheme val="minor"/>
    </font>
    <font>
      <sz val="9"/>
      <color indexed="81"/>
      <name val="Tahoma"/>
      <family val="2"/>
    </font>
    <font>
      <b/>
      <vertAlign val="superscript"/>
      <sz val="10"/>
      <name val="Century Gothic"/>
      <family val="2"/>
    </font>
    <font>
      <sz val="11"/>
      <color theme="1"/>
      <name val="Calibri"/>
      <family val="2"/>
    </font>
    <font>
      <b/>
      <sz val="11"/>
      <color theme="1"/>
      <name val="Calibri"/>
      <family val="2"/>
    </font>
    <font>
      <b/>
      <sz val="11"/>
      <name val="Calibri"/>
      <family val="2"/>
    </font>
    <font>
      <sz val="11"/>
      <name val="Calibri"/>
      <family val="2"/>
    </font>
    <font>
      <b/>
      <sz val="9"/>
      <color rgb="FF000000"/>
      <name val="Ecofont_Spranq_eco_Sans"/>
      <family val="2"/>
    </font>
    <font>
      <b/>
      <sz val="9"/>
      <color rgb="FFFF0000"/>
      <name val="Ecofont_Spranq_eco_Sans"/>
      <family val="2"/>
    </font>
    <font>
      <b/>
      <sz val="11"/>
      <color rgb="FFFF0000"/>
      <name val="Calibri"/>
      <family val="2"/>
      <scheme val="minor"/>
    </font>
    <font>
      <b/>
      <sz val="10"/>
      <color theme="1"/>
      <name val="Century Gothic"/>
      <family val="2"/>
    </font>
    <font>
      <sz val="9"/>
      <color indexed="81"/>
      <name val="Tahoma"/>
      <charset val="1"/>
    </font>
    <font>
      <b/>
      <sz val="9"/>
      <color indexed="81"/>
      <name val="Tahoma"/>
      <family val="2"/>
    </font>
  </fonts>
  <fills count="51">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rgb="FFF2F2F2"/>
        <bgColor indexed="64"/>
      </patternFill>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indexed="9"/>
        <bgColor indexed="64"/>
      </patternFill>
    </fill>
    <fill>
      <patternFill patternType="solid">
        <fgColor rgb="FFFFFF00"/>
        <bgColor indexed="64"/>
      </patternFill>
    </fill>
    <fill>
      <patternFill patternType="solid">
        <fgColor rgb="FFFFFFFF"/>
        <bgColor indexed="64"/>
      </patternFill>
    </fill>
    <fill>
      <patternFill patternType="solid">
        <fgColor theme="0" tint="-0.249977111117893"/>
        <bgColor indexed="64"/>
      </patternFill>
    </fill>
    <fill>
      <patternFill patternType="solid">
        <fgColor rgb="FF00B0F0"/>
        <bgColor indexed="64"/>
      </patternFill>
    </fill>
    <fill>
      <patternFill patternType="solid">
        <fgColor theme="6" tint="0.39997558519241921"/>
        <bgColor indexed="64"/>
      </patternFill>
    </fill>
    <fill>
      <patternFill patternType="solid">
        <fgColor rgb="FFFFFFFF"/>
        <bgColor rgb="FFFFFFCC"/>
      </patternFill>
    </fill>
    <fill>
      <patternFill patternType="solid">
        <fgColor theme="0"/>
        <bgColor rgb="FFFFFF00"/>
      </patternFill>
    </fill>
    <fill>
      <patternFill patternType="solid">
        <fgColor theme="0"/>
        <bgColor rgb="FFCCFFFF"/>
      </patternFill>
    </fill>
    <fill>
      <patternFill patternType="solid">
        <fgColor theme="0"/>
        <bgColor indexed="13"/>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1"/>
      </patternFill>
    </fill>
    <fill>
      <patternFill patternType="solid">
        <fgColor indexed="47"/>
        <bgColor indexed="22"/>
      </patternFill>
    </fill>
    <fill>
      <patternFill patternType="solid">
        <fgColor indexed="44"/>
        <bgColor indexed="24"/>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theme="8" tint="0.39997558519241921"/>
        <bgColor indexed="64"/>
      </patternFill>
    </fill>
    <fill>
      <patternFill patternType="solid">
        <fgColor theme="8" tint="0.39997558519241921"/>
        <bgColor rgb="FFCCFFFF"/>
      </patternFill>
    </fill>
    <fill>
      <patternFill patternType="solid">
        <fgColor theme="8" tint="0.39997558519241921"/>
        <bgColor rgb="FFFFFFCC"/>
      </patternFill>
    </fill>
    <fill>
      <patternFill patternType="solid">
        <fgColor theme="4" tint="0.39997558519241921"/>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theme="5" tint="0.39997558519241921"/>
        <bgColor indexed="64"/>
      </patternFill>
    </fill>
  </fills>
  <borders count="43">
    <border>
      <left/>
      <right/>
      <top/>
      <bottom/>
      <diagonal/>
    </border>
    <border>
      <left style="hair">
        <color indexed="64"/>
      </left>
      <right/>
      <top/>
      <bottom/>
      <diagonal/>
    </border>
    <border>
      <left style="medium">
        <color rgb="FF000000"/>
      </left>
      <right style="medium">
        <color rgb="FF000000"/>
      </right>
      <top style="medium">
        <color rgb="FF000000"/>
      </top>
      <bottom style="medium">
        <color rgb="FF000000"/>
      </bottom>
      <diagonal/>
    </border>
    <border>
      <left/>
      <right/>
      <top/>
      <bottom style="medium">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bottom/>
      <diagonal/>
    </border>
  </borders>
  <cellStyleXfs count="65">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0" fontId="28" fillId="0" borderId="0"/>
    <xf numFmtId="0" fontId="28" fillId="0" borderId="0"/>
    <xf numFmtId="164" fontId="1" fillId="0" borderId="0" applyFont="0" applyFill="0" applyBorder="0" applyAlignment="0" applyProtection="0"/>
    <xf numFmtId="165" fontId="1" fillId="0" borderId="0" applyFont="0" applyFill="0" applyBorder="0" applyAlignment="0" applyProtection="0"/>
    <xf numFmtId="0" fontId="1" fillId="0" borderId="0"/>
    <xf numFmtId="9" fontId="34" fillId="0" borderId="0" applyFont="0" applyFill="0" applyBorder="0" applyAlignment="0" applyProtection="0"/>
    <xf numFmtId="44" fontId="34" fillId="0" borderId="0" applyFont="0" applyFill="0" applyBorder="0" applyAlignment="0" applyProtection="0"/>
    <xf numFmtId="0" fontId="53" fillId="0" borderId="0"/>
    <xf numFmtId="171" fontId="53" fillId="0" borderId="0" applyBorder="0" applyProtection="0"/>
    <xf numFmtId="9" fontId="53" fillId="0" borderId="0" applyBorder="0" applyProtection="0"/>
    <xf numFmtId="0" fontId="34"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34"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34" fillId="25" borderId="0" applyNumberFormat="0" applyBorder="0" applyAlignment="0" applyProtection="0"/>
    <xf numFmtId="0" fontId="34" fillId="28" borderId="0" applyNumberFormat="0" applyBorder="0" applyAlignment="0" applyProtection="0"/>
    <xf numFmtId="0" fontId="34" fillId="31" borderId="0" applyNumberFormat="0" applyBorder="0" applyAlignment="0" applyProtection="0"/>
    <xf numFmtId="0" fontId="64" fillId="32" borderId="0" applyNumberFormat="0" applyBorder="0" applyAlignment="0" applyProtection="0"/>
    <xf numFmtId="0" fontId="64" fillId="29" borderId="0" applyNumberFormat="0" applyBorder="0" applyAlignment="0" applyProtection="0"/>
    <xf numFmtId="0" fontId="64" fillId="30" borderId="0" applyNumberFormat="0" applyBorder="0" applyAlignment="0" applyProtection="0"/>
    <xf numFmtId="0" fontId="64" fillId="33" borderId="0" applyNumberFormat="0" applyBorder="0" applyAlignment="0" applyProtection="0"/>
    <xf numFmtId="0" fontId="64" fillId="34" borderId="0" applyNumberFormat="0" applyBorder="0" applyAlignment="0" applyProtection="0"/>
    <xf numFmtId="0" fontId="64" fillId="35" borderId="0" applyNumberFormat="0" applyBorder="0" applyAlignment="0" applyProtection="0"/>
    <xf numFmtId="0" fontId="65" fillId="24" borderId="0" applyNumberFormat="0" applyBorder="0" applyAlignment="0" applyProtection="0"/>
    <xf numFmtId="0" fontId="66" fillId="36" borderId="33" applyNumberFormat="0" applyAlignment="0" applyProtection="0"/>
    <xf numFmtId="0" fontId="67" fillId="37" borderId="34" applyNumberFormat="0" applyAlignment="0" applyProtection="0"/>
    <xf numFmtId="0" fontId="68" fillId="0" borderId="35" applyNumberFormat="0" applyFill="0" applyAlignment="0" applyProtection="0"/>
    <xf numFmtId="0" fontId="64" fillId="38" borderId="0" applyNumberFormat="0" applyBorder="0" applyAlignment="0" applyProtection="0"/>
    <xf numFmtId="0" fontId="64" fillId="39" borderId="0" applyNumberFormat="0" applyBorder="0" applyAlignment="0" applyProtection="0"/>
    <xf numFmtId="0" fontId="64" fillId="40" borderId="0" applyNumberFormat="0" applyBorder="0" applyAlignment="0" applyProtection="0"/>
    <xf numFmtId="0" fontId="64" fillId="33" borderId="0" applyNumberFormat="0" applyBorder="0" applyAlignment="0" applyProtection="0"/>
    <xf numFmtId="0" fontId="64" fillId="34" borderId="0" applyNumberFormat="0" applyBorder="0" applyAlignment="0" applyProtection="0"/>
    <xf numFmtId="0" fontId="64" fillId="41" borderId="0" applyNumberFormat="0" applyBorder="0" applyAlignment="0" applyProtection="0"/>
    <xf numFmtId="0" fontId="69" fillId="27" borderId="33" applyNumberFormat="0" applyAlignment="0" applyProtection="0"/>
    <xf numFmtId="0" fontId="70" fillId="23" borderId="0" applyNumberFormat="0" applyBorder="0" applyAlignment="0" applyProtection="0"/>
    <xf numFmtId="175" fontId="28" fillId="0" borderId="0" applyFill="0" applyBorder="0" applyAlignment="0" applyProtection="0"/>
    <xf numFmtId="175" fontId="28" fillId="0" borderId="0" applyFill="0" applyBorder="0" applyAlignment="0" applyProtection="0"/>
    <xf numFmtId="164" fontId="28" fillId="0" borderId="0" applyFont="0" applyFill="0" applyBorder="0" applyAlignment="0" applyProtection="0"/>
    <xf numFmtId="0" fontId="71" fillId="42" borderId="0" applyNumberFormat="0" applyBorder="0" applyAlignment="0" applyProtection="0"/>
    <xf numFmtId="0" fontId="28" fillId="0" borderId="0"/>
    <xf numFmtId="0" fontId="28" fillId="0" borderId="0"/>
    <xf numFmtId="0" fontId="39" fillId="0" borderId="0"/>
    <xf numFmtId="0" fontId="28" fillId="43" borderId="36" applyNumberFormat="0" applyAlignment="0" applyProtection="0"/>
    <xf numFmtId="9" fontId="28" fillId="0" borderId="0" applyFont="0" applyFill="0" applyBorder="0" applyAlignment="0" applyProtection="0"/>
    <xf numFmtId="9" fontId="28" fillId="0" borderId="0" applyFill="0" applyBorder="0" applyAlignment="0" applyProtection="0"/>
    <xf numFmtId="0" fontId="72" fillId="36" borderId="37" applyNumberFormat="0" applyAlignment="0" applyProtection="0"/>
    <xf numFmtId="165" fontId="28" fillId="0" borderId="0" applyFont="0" applyFill="0" applyBorder="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6" fillId="0" borderId="38" applyNumberFormat="0" applyFill="0" applyAlignment="0" applyProtection="0"/>
    <xf numFmtId="0" fontId="77" fillId="0" borderId="39" applyNumberFormat="0" applyFill="0" applyAlignment="0" applyProtection="0"/>
    <xf numFmtId="0" fontId="78" fillId="0" borderId="40" applyNumberFormat="0" applyFill="0" applyAlignment="0" applyProtection="0"/>
    <xf numFmtId="0" fontId="78" fillId="0" borderId="0" applyNumberFormat="0" applyFill="0" applyBorder="0" applyAlignment="0" applyProtection="0"/>
    <xf numFmtId="0" fontId="75" fillId="0" borderId="0" applyNumberFormat="0" applyFill="0" applyBorder="0" applyAlignment="0" applyProtection="0"/>
    <xf numFmtId="0" fontId="45" fillId="0" borderId="41" applyNumberFormat="0" applyFill="0" applyAlignment="0" applyProtection="0"/>
    <xf numFmtId="165" fontId="28" fillId="0" borderId="0" applyFont="0" applyFill="0" applyBorder="0" applyAlignment="0" applyProtection="0"/>
  </cellStyleXfs>
  <cellXfs count="595">
    <xf numFmtId="0" fontId="0" fillId="0" borderId="0" xfId="0"/>
    <xf numFmtId="0" fontId="0" fillId="0" borderId="0" xfId="0" applyProtection="1">
      <protection locked="0"/>
    </xf>
    <xf numFmtId="0" fontId="5" fillId="0" borderId="0" xfId="0" applyFont="1" applyProtection="1">
      <protection locked="0"/>
    </xf>
    <xf numFmtId="0" fontId="0" fillId="0" borderId="0" xfId="0" applyAlignment="1" applyProtection="1">
      <alignment horizontal="center"/>
      <protection locked="0"/>
    </xf>
    <xf numFmtId="0" fontId="7" fillId="0" borderId="2" xfId="0" applyFont="1" applyBorder="1" applyAlignment="1" applyProtection="1">
      <alignment vertical="top" wrapText="1"/>
      <protection locked="0"/>
    </xf>
    <xf numFmtId="0" fontId="7" fillId="0" borderId="2" xfId="0" applyFont="1" applyBorder="1" applyAlignment="1" applyProtection="1">
      <alignment horizontal="justify" vertical="top" wrapText="1"/>
      <protection locked="0"/>
    </xf>
    <xf numFmtId="0" fontId="10" fillId="0" borderId="0" xfId="0" applyFont="1" applyProtection="1">
      <protection locked="0"/>
    </xf>
    <xf numFmtId="0" fontId="4" fillId="0" borderId="2" xfId="0" applyFont="1" applyBorder="1" applyAlignment="1" applyProtection="1">
      <alignment horizontal="center" vertical="top" wrapText="1"/>
      <protection locked="0"/>
    </xf>
    <xf numFmtId="0" fontId="12" fillId="0" borderId="2" xfId="0" applyFont="1" applyBorder="1" applyAlignment="1" applyProtection="1">
      <alignment horizontal="center" vertical="top" wrapText="1"/>
      <protection locked="0"/>
    </xf>
    <xf numFmtId="0" fontId="4" fillId="0" borderId="0" xfId="0" applyFont="1" applyProtection="1">
      <protection locked="0"/>
    </xf>
    <xf numFmtId="0" fontId="7" fillId="3" borderId="4" xfId="0" applyFont="1" applyFill="1" applyBorder="1" applyAlignment="1" applyProtection="1">
      <alignment horizontal="center" vertical="center" wrapText="1"/>
      <protection locked="0"/>
    </xf>
    <xf numFmtId="0" fontId="4" fillId="3" borderId="4" xfId="0" applyFont="1" applyFill="1" applyBorder="1" applyAlignment="1" applyProtection="1">
      <alignment vertical="top" wrapText="1"/>
      <protection locked="0"/>
    </xf>
    <xf numFmtId="0" fontId="7" fillId="0" borderId="4" xfId="0" applyFont="1" applyBorder="1" applyAlignment="1" applyProtection="1">
      <alignment horizontal="center" vertical="top" wrapText="1"/>
      <protection locked="0"/>
    </xf>
    <xf numFmtId="0" fontId="7" fillId="0" borderId="4" xfId="0" applyFont="1" applyBorder="1" applyAlignment="1" applyProtection="1">
      <alignment horizontal="justify" vertical="top" wrapText="1"/>
      <protection locked="0"/>
    </xf>
    <xf numFmtId="0" fontId="4" fillId="0" borderId="5" xfId="0" applyFont="1" applyBorder="1" applyAlignment="1" applyProtection="1">
      <protection locked="0"/>
    </xf>
    <xf numFmtId="0" fontId="7" fillId="0" borderId="4" xfId="0" applyFont="1" applyBorder="1" applyAlignment="1" applyProtection="1">
      <alignment vertical="top" wrapText="1"/>
      <protection locked="0"/>
    </xf>
    <xf numFmtId="2" fontId="7" fillId="0" borderId="4" xfId="0" applyNumberFormat="1" applyFont="1" applyBorder="1" applyAlignment="1" applyProtection="1">
      <alignment vertical="top" wrapText="1"/>
      <protection locked="0"/>
    </xf>
    <xf numFmtId="0" fontId="4" fillId="3" borderId="4" xfId="0" applyFont="1" applyFill="1" applyBorder="1" applyAlignment="1" applyProtection="1">
      <alignment horizontal="center" vertical="center" wrapText="1"/>
      <protection locked="0"/>
    </xf>
    <xf numFmtId="0" fontId="7" fillId="0" borderId="4" xfId="0" applyFont="1" applyBorder="1" applyAlignment="1" applyProtection="1">
      <alignment wrapText="1"/>
      <protection locked="0"/>
    </xf>
    <xf numFmtId="10" fontId="7" fillId="0" borderId="4" xfId="0" applyNumberFormat="1" applyFont="1" applyBorder="1" applyAlignment="1" applyProtection="1">
      <alignment horizontal="center" wrapText="1"/>
      <protection locked="0"/>
    </xf>
    <xf numFmtId="2" fontId="7" fillId="0" borderId="4" xfId="0" applyNumberFormat="1" applyFont="1" applyBorder="1" applyAlignment="1" applyProtection="1">
      <alignment horizontal="center" vertical="top" wrapText="1"/>
      <protection locked="0"/>
    </xf>
    <xf numFmtId="0" fontId="7" fillId="3" borderId="4" xfId="0" applyFont="1" applyFill="1" applyBorder="1" applyAlignment="1" applyProtection="1">
      <alignment horizontal="justify" vertical="top" wrapText="1"/>
      <protection locked="0"/>
    </xf>
    <xf numFmtId="10" fontId="7" fillId="3" borderId="4" xfId="0" applyNumberFormat="1" applyFont="1" applyFill="1" applyBorder="1" applyAlignment="1" applyProtection="1">
      <alignment horizontal="center" vertical="top" wrapText="1"/>
      <protection locked="0"/>
    </xf>
    <xf numFmtId="2" fontId="7" fillId="3" borderId="4" xfId="0" applyNumberFormat="1" applyFont="1" applyFill="1" applyBorder="1" applyAlignment="1" applyProtection="1">
      <alignment horizontal="center" vertical="top" wrapText="1"/>
    </xf>
    <xf numFmtId="0" fontId="16" fillId="3" borderId="4" xfId="0" applyFont="1" applyFill="1" applyBorder="1" applyAlignment="1" applyProtection="1">
      <alignment horizontal="center"/>
      <protection locked="0"/>
    </xf>
    <xf numFmtId="0" fontId="10" fillId="0" borderId="4" xfId="0" applyFont="1" applyBorder="1" applyAlignment="1" applyProtection="1">
      <alignment horizontal="center" vertical="center"/>
    </xf>
    <xf numFmtId="0" fontId="7" fillId="0" borderId="4" xfId="0" applyFont="1" applyBorder="1" applyProtection="1"/>
    <xf numFmtId="10" fontId="10" fillId="0" borderId="4" xfId="2" applyNumberFormat="1" applyFont="1" applyBorder="1" applyAlignment="1" applyProtection="1">
      <alignment horizontal="center"/>
      <protection locked="0"/>
    </xf>
    <xf numFmtId="2" fontId="10" fillId="0" borderId="4" xfId="0" applyNumberFormat="1" applyFont="1" applyBorder="1" applyAlignment="1" applyProtection="1">
      <alignment horizontal="center"/>
    </xf>
    <xf numFmtId="10" fontId="10" fillId="3" borderId="4" xfId="2" applyNumberFormat="1" applyFont="1" applyFill="1" applyBorder="1" applyAlignment="1" applyProtection="1">
      <alignment horizontal="center"/>
    </xf>
    <xf numFmtId="2" fontId="10" fillId="3" borderId="4" xfId="0" applyNumberFormat="1" applyFont="1" applyFill="1" applyBorder="1" applyAlignment="1" applyProtection="1">
      <alignment horizontal="center"/>
    </xf>
    <xf numFmtId="0" fontId="4" fillId="3" borderId="0" xfId="0" applyFont="1" applyFill="1" applyBorder="1" applyAlignment="1" applyProtection="1">
      <alignment horizontal="left"/>
    </xf>
    <xf numFmtId="10" fontId="10" fillId="3" borderId="0" xfId="2" applyNumberFormat="1" applyFont="1" applyFill="1" applyBorder="1" applyAlignment="1" applyProtection="1">
      <alignment horizontal="center"/>
    </xf>
    <xf numFmtId="2" fontId="10" fillId="3" borderId="0" xfId="0" applyNumberFormat="1" applyFont="1" applyFill="1" applyBorder="1" applyAlignment="1" applyProtection="1">
      <alignment horizontal="center"/>
    </xf>
    <xf numFmtId="0" fontId="7" fillId="0" borderId="4" xfId="0" applyFont="1" applyBorder="1" applyAlignment="1" applyProtection="1">
      <alignment horizontal="center" vertical="center"/>
    </xf>
    <xf numFmtId="0" fontId="10" fillId="0" borderId="4" xfId="0" applyFont="1" applyBorder="1" applyProtection="1"/>
    <xf numFmtId="0" fontId="16" fillId="3" borderId="4" xfId="0" applyFont="1" applyFill="1" applyBorder="1" applyAlignment="1" applyProtection="1">
      <alignment horizontal="center"/>
    </xf>
    <xf numFmtId="0" fontId="7" fillId="0" borderId="4" xfId="0" applyFont="1" applyBorder="1" applyAlignment="1" applyProtection="1">
      <alignment wrapText="1"/>
    </xf>
    <xf numFmtId="10" fontId="10" fillId="0" borderId="4" xfId="2" applyNumberFormat="1" applyFont="1" applyBorder="1" applyAlignment="1" applyProtection="1">
      <alignment horizontal="center" vertical="center"/>
    </xf>
    <xf numFmtId="2" fontId="10" fillId="0" borderId="4" xfId="0" applyNumberFormat="1" applyFont="1" applyBorder="1" applyAlignment="1" applyProtection="1">
      <alignment horizontal="center" vertical="center"/>
    </xf>
    <xf numFmtId="0" fontId="7" fillId="0" borderId="0" xfId="0" applyFont="1" applyProtection="1">
      <protection locked="0"/>
    </xf>
    <xf numFmtId="0" fontId="7" fillId="0" borderId="4" xfId="0" applyFont="1" applyBorder="1" applyAlignment="1" applyProtection="1">
      <alignment horizontal="left" wrapText="1"/>
    </xf>
    <xf numFmtId="0" fontId="4" fillId="3" borderId="4" xfId="0" applyFont="1" applyFill="1" applyBorder="1" applyAlignment="1" applyProtection="1">
      <alignment horizontal="center" vertical="top" wrapText="1"/>
      <protection locked="0"/>
    </xf>
    <xf numFmtId="2" fontId="4" fillId="3" borderId="4" xfId="0" applyNumberFormat="1" applyFont="1" applyFill="1" applyBorder="1" applyAlignment="1" applyProtection="1">
      <alignment horizontal="center" vertical="top" wrapText="1"/>
    </xf>
    <xf numFmtId="0" fontId="4" fillId="0" borderId="0" xfId="0" applyFont="1" applyAlignment="1" applyProtection="1">
      <alignment horizontal="center"/>
      <protection locked="0"/>
    </xf>
    <xf numFmtId="0" fontId="7" fillId="0" borderId="4" xfId="0" applyFont="1" applyBorder="1" applyAlignment="1" applyProtection="1">
      <alignment horizontal="center" vertical="top" wrapText="1"/>
    </xf>
    <xf numFmtId="2" fontId="7" fillId="0" borderId="4" xfId="0" applyNumberFormat="1" applyFont="1" applyBorder="1" applyAlignment="1" applyProtection="1">
      <alignment horizontal="center" vertical="top" wrapText="1"/>
    </xf>
    <xf numFmtId="0" fontId="7" fillId="4" borderId="4" xfId="0" applyFont="1" applyFill="1" applyBorder="1" applyAlignment="1" applyProtection="1">
      <alignment horizontal="justify" vertical="top" wrapText="1"/>
    </xf>
    <xf numFmtId="2" fontId="7" fillId="4" borderId="4" xfId="0" applyNumberFormat="1" applyFont="1" applyFill="1" applyBorder="1" applyAlignment="1" applyProtection="1">
      <alignment horizontal="center" vertical="top" wrapText="1"/>
    </xf>
    <xf numFmtId="0" fontId="4" fillId="0" borderId="0" xfId="0" applyFont="1" applyAlignment="1" applyProtection="1">
      <protection locked="0"/>
    </xf>
    <xf numFmtId="0" fontId="4" fillId="0" borderId="0" xfId="0" applyFont="1" applyBorder="1" applyAlignment="1" applyProtection="1">
      <protection locked="0"/>
    </xf>
    <xf numFmtId="0" fontId="0" fillId="0" borderId="0" xfId="0" applyFill="1" applyProtection="1">
      <protection locked="0"/>
    </xf>
    <xf numFmtId="0" fontId="4" fillId="0" borderId="5" xfId="0" applyFont="1" applyBorder="1" applyAlignment="1" applyProtection="1">
      <alignment horizontal="center"/>
      <protection locked="0"/>
    </xf>
    <xf numFmtId="0" fontId="7" fillId="4" borderId="4" xfId="0" applyFont="1" applyFill="1" applyBorder="1" applyAlignment="1" applyProtection="1">
      <alignment horizontal="justify" vertical="top" wrapText="1"/>
      <protection locked="0"/>
    </xf>
    <xf numFmtId="0" fontId="4" fillId="4" borderId="4" xfId="0" applyFont="1" applyFill="1" applyBorder="1" applyAlignment="1" applyProtection="1">
      <alignment vertical="center" wrapText="1"/>
      <protection locked="0"/>
    </xf>
    <xf numFmtId="0" fontId="4" fillId="4" borderId="4" xfId="0" applyFont="1" applyFill="1" applyBorder="1" applyAlignment="1" applyProtection="1">
      <alignment horizontal="center" vertical="center" wrapText="1"/>
      <protection locked="0"/>
    </xf>
    <xf numFmtId="0" fontId="4" fillId="4" borderId="4" xfId="0" applyFont="1" applyFill="1" applyBorder="1" applyAlignment="1" applyProtection="1">
      <alignment horizontal="center" vertical="top" wrapText="1"/>
      <protection locked="0"/>
    </xf>
    <xf numFmtId="10" fontId="7" fillId="0" borderId="4" xfId="2" applyNumberFormat="1" applyFont="1" applyBorder="1" applyAlignment="1" applyProtection="1">
      <alignment horizontal="center" vertical="top" wrapText="1"/>
      <protection locked="0"/>
    </xf>
    <xf numFmtId="0" fontId="2" fillId="0" borderId="0" xfId="0" applyFont="1" applyBorder="1" applyAlignment="1" applyProtection="1">
      <protection locked="0"/>
    </xf>
    <xf numFmtId="0" fontId="4" fillId="4" borderId="4" xfId="0" applyFont="1" applyFill="1" applyBorder="1" applyAlignment="1" applyProtection="1">
      <alignment vertical="top" wrapText="1"/>
      <protection locked="0"/>
    </xf>
    <xf numFmtId="10" fontId="7" fillId="4" borderId="4" xfId="0" applyNumberFormat="1" applyFont="1" applyFill="1" applyBorder="1" applyAlignment="1" applyProtection="1">
      <alignment horizontal="center" vertical="top" wrapText="1"/>
      <protection locked="0"/>
    </xf>
    <xf numFmtId="0" fontId="2" fillId="0" borderId="0" xfId="0" applyFont="1" applyFill="1" applyBorder="1" applyAlignment="1" applyProtection="1">
      <alignment horizontal="center" vertical="top" wrapText="1"/>
      <protection locked="0"/>
    </xf>
    <xf numFmtId="0" fontId="0" fillId="0" borderId="0" xfId="0" applyAlignment="1" applyProtection="1">
      <protection locked="0"/>
    </xf>
    <xf numFmtId="0" fontId="0" fillId="0" borderId="0" xfId="0" applyBorder="1" applyProtection="1">
      <protection locked="0"/>
    </xf>
    <xf numFmtId="0" fontId="4" fillId="4" borderId="6"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top" wrapText="1"/>
      <protection locked="0"/>
    </xf>
    <xf numFmtId="0" fontId="7" fillId="0" borderId="6" xfId="0" applyNumberFormat="1" applyFont="1" applyBorder="1" applyAlignment="1" applyProtection="1">
      <alignment horizontal="center" vertical="top" wrapText="1"/>
      <protection locked="0"/>
    </xf>
    <xf numFmtId="2" fontId="22" fillId="0" borderId="0" xfId="0" applyNumberFormat="1" applyFont="1" applyFill="1" applyBorder="1" applyAlignment="1" applyProtection="1">
      <alignment horizontal="center" vertical="top" wrapText="1"/>
      <protection locked="0"/>
    </xf>
    <xf numFmtId="0" fontId="2" fillId="0" borderId="0" xfId="0" applyFont="1" applyFill="1" applyBorder="1" applyAlignment="1" applyProtection="1">
      <alignment wrapText="1"/>
      <protection locked="0"/>
    </xf>
    <xf numFmtId="0" fontId="4" fillId="4" borderId="6" xfId="2" applyNumberFormat="1" applyFont="1" applyFill="1" applyBorder="1" applyAlignment="1" applyProtection="1">
      <alignment horizontal="center" vertical="top" wrapText="1"/>
    </xf>
    <xf numFmtId="2" fontId="4" fillId="4" borderId="4" xfId="0" applyNumberFormat="1" applyFont="1" applyFill="1" applyBorder="1" applyAlignment="1" applyProtection="1">
      <alignment horizontal="center" vertical="top" wrapText="1"/>
    </xf>
    <xf numFmtId="2" fontId="2" fillId="0" borderId="0" xfId="0" applyNumberFormat="1" applyFont="1" applyFill="1" applyBorder="1" applyAlignment="1" applyProtection="1">
      <alignment horizontal="center" vertical="top" wrapText="1"/>
      <protection locked="0"/>
    </xf>
    <xf numFmtId="0" fontId="14" fillId="0" borderId="0" xfId="0" applyFont="1" applyProtection="1">
      <protection locked="0"/>
    </xf>
    <xf numFmtId="0" fontId="23" fillId="0" borderId="0" xfId="0" applyFont="1" applyProtection="1">
      <protection locked="0"/>
    </xf>
    <xf numFmtId="2" fontId="23" fillId="0" borderId="0" xfId="0" applyNumberFormat="1" applyFont="1" applyAlignment="1" applyProtection="1">
      <alignment horizontal="center"/>
      <protection locked="0"/>
    </xf>
    <xf numFmtId="0" fontId="24" fillId="0" borderId="0" xfId="0" applyFont="1" applyProtection="1">
      <protection locked="0"/>
    </xf>
    <xf numFmtId="0" fontId="25" fillId="0" borderId="0" xfId="0" applyFont="1" applyProtection="1">
      <protection locked="0"/>
    </xf>
    <xf numFmtId="0" fontId="5" fillId="0" borderId="0" xfId="0" applyFont="1" applyBorder="1" applyAlignment="1" applyProtection="1">
      <alignment vertical="center" wrapText="1"/>
      <protection locked="0"/>
    </xf>
    <xf numFmtId="0" fontId="4" fillId="0" borderId="4" xfId="0" applyFont="1" applyBorder="1" applyAlignment="1" applyProtection="1">
      <alignment horizontal="center"/>
      <protection locked="0"/>
    </xf>
    <xf numFmtId="0" fontId="10" fillId="0" borderId="4" xfId="0" applyFont="1" applyBorder="1" applyProtection="1">
      <protection locked="0"/>
    </xf>
    <xf numFmtId="0" fontId="10" fillId="0" borderId="0" xfId="0" applyFont="1" applyBorder="1" applyProtection="1">
      <protection locked="0"/>
    </xf>
    <xf numFmtId="0" fontId="7" fillId="3" borderId="4" xfId="0" applyFont="1" applyFill="1" applyBorder="1" applyAlignment="1" applyProtection="1">
      <alignment vertical="top" wrapText="1"/>
      <protection locked="0"/>
    </xf>
    <xf numFmtId="0" fontId="4" fillId="0" borderId="4" xfId="0" applyFont="1" applyBorder="1" applyAlignment="1" applyProtection="1">
      <alignment horizontal="center" vertical="top" wrapText="1"/>
      <protection locked="0"/>
    </xf>
    <xf numFmtId="0" fontId="7" fillId="0" borderId="4" xfId="0" applyFont="1" applyBorder="1" applyAlignment="1" applyProtection="1">
      <alignment horizontal="center" wrapText="1"/>
      <protection locked="0"/>
    </xf>
    <xf numFmtId="0" fontId="7" fillId="0" borderId="4" xfId="0" applyFont="1" applyBorder="1" applyAlignment="1" applyProtection="1">
      <alignment horizontal="center" vertical="center" wrapText="1"/>
      <protection locked="0"/>
    </xf>
    <xf numFmtId="0" fontId="10" fillId="0" borderId="0" xfId="0" applyFont="1" applyFill="1" applyBorder="1" applyProtection="1">
      <protection locked="0"/>
    </xf>
    <xf numFmtId="0" fontId="6" fillId="3" borderId="4" xfId="0" applyFont="1" applyFill="1" applyBorder="1" applyAlignment="1" applyProtection="1">
      <alignment vertical="top" wrapText="1"/>
      <protection locked="0"/>
    </xf>
    <xf numFmtId="0" fontId="4" fillId="0" borderId="4" xfId="0" applyFont="1" applyFill="1" applyBorder="1" applyAlignment="1" applyProtection="1">
      <alignment horizontal="left" wrapText="1"/>
      <protection locked="0"/>
    </xf>
    <xf numFmtId="0" fontId="4" fillId="6" borderId="4" xfId="0" applyFont="1" applyFill="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4" xfId="0" applyFont="1" applyFill="1" applyBorder="1" applyAlignment="1" applyProtection="1">
      <alignment horizontal="center" vertical="top" wrapText="1"/>
      <protection locked="0"/>
    </xf>
    <xf numFmtId="0" fontId="4" fillId="0" borderId="15" xfId="0" applyFont="1" applyFill="1" applyBorder="1" applyAlignment="1" applyProtection="1">
      <alignment horizontal="center" vertical="top" wrapText="1"/>
      <protection locked="0"/>
    </xf>
    <xf numFmtId="0" fontId="4" fillId="0" borderId="4" xfId="0" applyFont="1" applyFill="1" applyBorder="1" applyAlignment="1" applyProtection="1">
      <alignment horizontal="left" vertical="top" wrapText="1"/>
      <protection locked="0"/>
    </xf>
    <xf numFmtId="0" fontId="4" fillId="0" borderId="2" xfId="0" applyFont="1" applyFill="1" applyBorder="1" applyAlignment="1" applyProtection="1">
      <alignment horizontal="center" vertical="top" wrapText="1"/>
      <protection locked="0"/>
    </xf>
    <xf numFmtId="0" fontId="12" fillId="0" borderId="2" xfId="0" applyFont="1" applyBorder="1" applyAlignment="1" applyProtection="1">
      <alignment horizontal="center" vertical="center" wrapText="1"/>
    </xf>
    <xf numFmtId="0" fontId="7" fillId="8" borderId="16" xfId="0" applyFont="1" applyFill="1" applyBorder="1" applyAlignment="1" applyProtection="1">
      <alignment horizontal="center" wrapText="1"/>
      <protection locked="0"/>
    </xf>
    <xf numFmtId="0" fontId="7" fillId="8" borderId="19" xfId="0" applyFont="1" applyFill="1" applyBorder="1" applyAlignment="1" applyProtection="1">
      <alignment horizontal="center" wrapText="1"/>
      <protection locked="0"/>
    </xf>
    <xf numFmtId="0" fontId="7" fillId="8" borderId="18" xfId="0" applyFont="1" applyFill="1" applyBorder="1" applyAlignment="1" applyProtection="1">
      <alignment vertical="center" wrapText="1"/>
      <protection locked="0"/>
    </xf>
    <xf numFmtId="0" fontId="4" fillId="6" borderId="7" xfId="0" applyFont="1" applyFill="1" applyBorder="1" applyAlignment="1" applyProtection="1">
      <alignment horizontal="center" vertical="center" wrapText="1"/>
      <protection locked="0"/>
    </xf>
    <xf numFmtId="0" fontId="7" fillId="6" borderId="20" xfId="0" applyFont="1" applyFill="1" applyBorder="1" applyAlignment="1" applyProtection="1">
      <alignment horizontal="center" wrapText="1"/>
      <protection locked="0"/>
    </xf>
    <xf numFmtId="0" fontId="4" fillId="0" borderId="7" xfId="0" applyFont="1" applyFill="1" applyBorder="1" applyAlignment="1" applyProtection="1">
      <alignment horizontal="center" vertical="center" wrapText="1"/>
      <protection locked="0"/>
    </xf>
    <xf numFmtId="0" fontId="7" fillId="0" borderId="17" xfId="0" applyFont="1" applyFill="1" applyBorder="1" applyAlignment="1" applyProtection="1">
      <alignment vertical="top" wrapText="1"/>
      <protection locked="0"/>
    </xf>
    <xf numFmtId="164" fontId="10" fillId="0" borderId="0" xfId="0" applyNumberFormat="1" applyFont="1" applyBorder="1" applyProtection="1">
      <protection locked="0"/>
    </xf>
    <xf numFmtId="39" fontId="7" fillId="0" borderId="4" xfId="0" applyNumberFormat="1" applyFont="1" applyBorder="1" applyAlignment="1" applyProtection="1">
      <alignment horizontal="center" vertical="top" wrapText="1"/>
    </xf>
    <xf numFmtId="2" fontId="4" fillId="6" borderId="4" xfId="0" applyNumberFormat="1" applyFont="1" applyFill="1" applyBorder="1" applyAlignment="1" applyProtection="1">
      <alignment horizontal="center" vertical="center" wrapText="1"/>
      <protection locked="0"/>
    </xf>
    <xf numFmtId="2" fontId="4" fillId="0" borderId="15" xfId="0" applyNumberFormat="1" applyFont="1" applyFill="1" applyBorder="1" applyAlignment="1" applyProtection="1">
      <alignment horizontal="center" vertical="top" wrapText="1"/>
    </xf>
    <xf numFmtId="39" fontId="7" fillId="0" borderId="4" xfId="1" applyNumberFormat="1" applyFont="1" applyBorder="1" applyAlignment="1" applyProtection="1">
      <alignment horizontal="center" vertical="top" wrapText="1"/>
    </xf>
    <xf numFmtId="39" fontId="4" fillId="0" borderId="4" xfId="1" applyNumberFormat="1" applyFont="1" applyFill="1" applyBorder="1" applyAlignment="1" applyProtection="1">
      <alignment horizontal="center" vertical="top" wrapText="1"/>
    </xf>
    <xf numFmtId="39" fontId="7" fillId="0" borderId="4" xfId="1" applyNumberFormat="1" applyFont="1" applyFill="1" applyBorder="1" applyAlignment="1" applyProtection="1">
      <alignment horizontal="center" wrapText="1"/>
      <protection locked="0"/>
    </xf>
    <xf numFmtId="39" fontId="4" fillId="0" borderId="4" xfId="1" applyNumberFormat="1" applyFont="1" applyFill="1" applyBorder="1" applyAlignment="1" applyProtection="1">
      <alignment horizontal="center" wrapText="1"/>
      <protection locked="0"/>
    </xf>
    <xf numFmtId="4" fontId="7" fillId="0" borderId="4" xfId="0" applyNumberFormat="1" applyFont="1" applyBorder="1" applyAlignment="1" applyProtection="1">
      <alignment horizontal="center" vertical="top" wrapText="1"/>
    </xf>
    <xf numFmtId="4" fontId="7" fillId="4" borderId="4" xfId="0" applyNumberFormat="1" applyFont="1" applyFill="1" applyBorder="1" applyAlignment="1" applyProtection="1">
      <alignment horizontal="center" vertical="top" wrapText="1"/>
    </xf>
    <xf numFmtId="4" fontId="0" fillId="0" borderId="0" xfId="0" quotePrefix="1" applyNumberFormat="1" applyProtection="1">
      <protection locked="0"/>
    </xf>
    <xf numFmtId="0" fontId="4" fillId="8" borderId="16" xfId="0" applyFont="1" applyFill="1" applyBorder="1" applyAlignment="1" applyProtection="1">
      <alignment horizontal="center" vertical="center" wrapText="1"/>
      <protection locked="0"/>
    </xf>
    <xf numFmtId="0" fontId="4" fillId="8" borderId="4" xfId="0" applyNumberFormat="1" applyFont="1" applyFill="1" applyBorder="1" applyAlignment="1" applyProtection="1">
      <alignment horizontal="center" vertical="center" wrapText="1"/>
    </xf>
    <xf numFmtId="0" fontId="31" fillId="0" borderId="0" xfId="0" applyFont="1" applyProtection="1"/>
    <xf numFmtId="0" fontId="31" fillId="0" borderId="4" xfId="0" applyFont="1" applyBorder="1" applyAlignment="1" applyProtection="1">
      <alignment horizontal="center" vertical="center"/>
    </xf>
    <xf numFmtId="164" fontId="31" fillId="0" borderId="4" xfId="1" applyFont="1" applyBorder="1" applyAlignment="1" applyProtection="1">
      <alignment horizontal="center" vertical="center"/>
    </xf>
    <xf numFmtId="39" fontId="31" fillId="12" borderId="4" xfId="3" applyNumberFormat="1" applyFont="1" applyFill="1" applyBorder="1" applyAlignment="1" applyProtection="1">
      <alignment horizontal="right"/>
    </xf>
    <xf numFmtId="2" fontId="31" fillId="12" borderId="4" xfId="0" applyNumberFormat="1" applyFont="1" applyFill="1" applyBorder="1" applyAlignment="1" applyProtection="1">
      <alignment horizontal="right"/>
    </xf>
    <xf numFmtId="0" fontId="31" fillId="12" borderId="4" xfId="0" applyFont="1" applyFill="1" applyBorder="1" applyProtection="1"/>
    <xf numFmtId="0" fontId="30" fillId="0" borderId="0" xfId="0" applyFont="1" applyAlignment="1" applyProtection="1"/>
    <xf numFmtId="0" fontId="31" fillId="0" borderId="4" xfId="0" applyFont="1" applyBorder="1" applyProtection="1"/>
    <xf numFmtId="164" fontId="31" fillId="0" borderId="4" xfId="1" applyFont="1" applyBorder="1" applyProtection="1"/>
    <xf numFmtId="0" fontId="32" fillId="0" borderId="4" xfId="0" applyFont="1" applyBorder="1" applyAlignment="1" applyProtection="1">
      <alignment horizontal="right"/>
    </xf>
    <xf numFmtId="0" fontId="30" fillId="10" borderId="4" xfId="0" applyFont="1" applyFill="1" applyBorder="1" applyProtection="1"/>
    <xf numFmtId="39" fontId="30" fillId="10" borderId="4" xfId="0" applyNumberFormat="1" applyFont="1" applyFill="1" applyBorder="1" applyAlignment="1" applyProtection="1">
      <alignment horizontal="right"/>
    </xf>
    <xf numFmtId="2" fontId="30" fillId="10" borderId="4" xfId="0" applyNumberFormat="1" applyFont="1" applyFill="1" applyBorder="1" applyProtection="1"/>
    <xf numFmtId="0" fontId="30" fillId="10" borderId="4" xfId="0" applyFont="1" applyFill="1" applyBorder="1" applyAlignment="1" applyProtection="1">
      <alignment horizontal="center" vertical="center" wrapText="1"/>
    </xf>
    <xf numFmtId="164" fontId="30" fillId="10" borderId="4" xfId="1" applyFont="1" applyFill="1" applyBorder="1" applyAlignment="1" applyProtection="1">
      <alignment horizontal="center" vertical="center"/>
    </xf>
    <xf numFmtId="164" fontId="31" fillId="10" borderId="4" xfId="1" applyFont="1" applyFill="1" applyBorder="1" applyAlignment="1" applyProtection="1">
      <alignment horizontal="center" vertical="center"/>
    </xf>
    <xf numFmtId="164" fontId="30" fillId="10" borderId="4" xfId="0" applyNumberFormat="1" applyFont="1" applyFill="1" applyBorder="1" applyProtection="1"/>
    <xf numFmtId="0" fontId="31" fillId="0" borderId="4" xfId="0" applyFont="1" applyBorder="1" applyAlignment="1" applyProtection="1">
      <alignment horizontal="left" vertical="center" wrapText="1"/>
    </xf>
    <xf numFmtId="164" fontId="31" fillId="13" borderId="4" xfId="1" applyFont="1" applyFill="1" applyBorder="1" applyAlignment="1" applyProtection="1">
      <alignment horizontal="center" vertical="center"/>
      <protection locked="0"/>
    </xf>
    <xf numFmtId="0" fontId="31" fillId="13" borderId="4" xfId="0" applyFont="1" applyFill="1" applyBorder="1" applyAlignment="1" applyProtection="1">
      <alignment horizontal="right"/>
      <protection locked="0"/>
    </xf>
    <xf numFmtId="164" fontId="31" fillId="13" borderId="4" xfId="1" applyFont="1" applyFill="1" applyBorder="1" applyAlignment="1" applyProtection="1">
      <alignment horizontal="right"/>
      <protection locked="0"/>
    </xf>
    <xf numFmtId="0" fontId="22" fillId="0" borderId="0" xfId="0" applyFont="1" applyBorder="1" applyAlignment="1" applyProtection="1">
      <alignment vertical="top" wrapText="1"/>
    </xf>
    <xf numFmtId="2" fontId="31" fillId="13" borderId="4" xfId="0" applyNumberFormat="1" applyFont="1" applyFill="1" applyBorder="1" applyAlignment="1" applyProtection="1">
      <alignment horizontal="right"/>
      <protection locked="0"/>
    </xf>
    <xf numFmtId="164" fontId="22" fillId="0" borderId="0" xfId="1" applyFont="1" applyBorder="1" applyAlignment="1" applyProtection="1">
      <alignment horizontal="center" vertical="center"/>
    </xf>
    <xf numFmtId="164" fontId="22" fillId="0" borderId="0" xfId="1" applyNumberFormat="1" applyFont="1" applyBorder="1" applyAlignment="1" applyProtection="1">
      <alignment horizontal="center" vertical="center"/>
    </xf>
    <xf numFmtId="2" fontId="22" fillId="0" borderId="0" xfId="0" applyNumberFormat="1" applyFont="1" applyBorder="1" applyAlignment="1" applyProtection="1">
      <alignment horizontal="center" vertical="top" wrapText="1"/>
    </xf>
    <xf numFmtId="4" fontId="22" fillId="0" borderId="0" xfId="0" applyNumberFormat="1" applyFont="1" applyBorder="1" applyAlignment="1" applyProtection="1">
      <alignment horizontal="center" vertical="top" wrapText="1"/>
    </xf>
    <xf numFmtId="2" fontId="22" fillId="0" borderId="4" xfId="0" applyNumberFormat="1" applyFont="1" applyBorder="1" applyAlignment="1" applyProtection="1">
      <alignment horizontal="center" vertical="top" wrapText="1"/>
    </xf>
    <xf numFmtId="0" fontId="2" fillId="0" borderId="0" xfId="0" applyFont="1" applyFill="1" applyBorder="1" applyAlignment="1" applyProtection="1">
      <alignment horizontal="center" vertical="center" wrapText="1"/>
    </xf>
    <xf numFmtId="0" fontId="31" fillId="0" borderId="4" xfId="0" applyFont="1" applyFill="1" applyBorder="1" applyAlignment="1" applyProtection="1">
      <alignment horizontal="right"/>
    </xf>
    <xf numFmtId="9" fontId="31" fillId="0" borderId="4" xfId="0" applyNumberFormat="1" applyFont="1" applyFill="1" applyBorder="1" applyProtection="1"/>
    <xf numFmtId="0" fontId="30" fillId="0" borderId="0" xfId="0" applyFont="1" applyProtection="1"/>
    <xf numFmtId="0" fontId="1" fillId="0" borderId="0" xfId="0" applyFont="1" applyFill="1" applyAlignment="1" applyProtection="1">
      <alignment vertical="center" wrapText="1"/>
    </xf>
    <xf numFmtId="0" fontId="0" fillId="0" borderId="0" xfId="0" applyFill="1" applyProtection="1"/>
    <xf numFmtId="0" fontId="36" fillId="0" borderId="0" xfId="0" applyFont="1" applyFill="1" applyBorder="1" applyAlignment="1" applyProtection="1">
      <alignment horizontal="center" wrapText="1"/>
    </xf>
    <xf numFmtId="3" fontId="0" fillId="0" borderId="0" xfId="0" applyNumberFormat="1" applyFill="1" applyBorder="1" applyProtection="1"/>
    <xf numFmtId="0" fontId="0" fillId="0" borderId="0" xfId="0" applyFill="1" applyBorder="1" applyProtection="1"/>
    <xf numFmtId="164" fontId="31" fillId="0" borderId="0" xfId="1" applyFont="1" applyProtection="1"/>
    <xf numFmtId="0" fontId="37" fillId="0" borderId="0" xfId="0" applyFont="1" applyProtection="1"/>
    <xf numFmtId="0" fontId="33" fillId="0" borderId="0" xfId="0" applyFont="1" applyProtection="1"/>
    <xf numFmtId="0" fontId="37" fillId="9" borderId="24" xfId="0" applyFont="1" applyFill="1" applyBorder="1" applyAlignment="1" applyProtection="1">
      <alignment horizontal="center" vertical="top" wrapText="1"/>
    </xf>
    <xf numFmtId="0" fontId="37" fillId="9" borderId="30" xfId="0" applyFont="1" applyFill="1" applyBorder="1" applyAlignment="1" applyProtection="1">
      <alignment horizontal="center" vertical="top" wrapText="1"/>
    </xf>
    <xf numFmtId="0" fontId="33" fillId="9" borderId="30" xfId="0" applyFont="1" applyFill="1" applyBorder="1" applyAlignment="1" applyProtection="1">
      <alignment horizontal="center" vertical="top" wrapText="1"/>
    </xf>
    <xf numFmtId="165" fontId="37" fillId="0" borderId="0" xfId="0" applyNumberFormat="1" applyFont="1" applyProtection="1"/>
    <xf numFmtId="0" fontId="37" fillId="9" borderId="27" xfId="0" applyFont="1" applyFill="1" applyBorder="1" applyAlignment="1" applyProtection="1">
      <alignment horizontal="center" vertical="top" wrapText="1"/>
    </xf>
    <xf numFmtId="0" fontId="37" fillId="0" borderId="30" xfId="0" applyFont="1" applyBorder="1" applyAlignment="1" applyProtection="1">
      <alignment horizontal="center" vertical="top" wrapText="1"/>
    </xf>
    <xf numFmtId="0" fontId="37" fillId="0" borderId="0" xfId="0" applyFont="1" applyBorder="1" applyAlignment="1" applyProtection="1">
      <alignment horizontal="center" vertical="top" wrapText="1"/>
    </xf>
    <xf numFmtId="0" fontId="37" fillId="0" borderId="0" xfId="0" applyFont="1" applyBorder="1" applyAlignment="1" applyProtection="1">
      <alignment vertical="top" wrapText="1"/>
    </xf>
    <xf numFmtId="165" fontId="33" fillId="0" borderId="0" xfId="0" applyNumberFormat="1" applyFont="1" applyBorder="1" applyAlignment="1" applyProtection="1">
      <alignment vertical="top" wrapText="1"/>
    </xf>
    <xf numFmtId="0" fontId="37" fillId="9" borderId="31" xfId="0" applyFont="1" applyFill="1" applyBorder="1" applyAlignment="1" applyProtection="1">
      <alignment vertical="top" wrapText="1"/>
    </xf>
    <xf numFmtId="0" fontId="37" fillId="0" borderId="27" xfId="0" applyFont="1" applyBorder="1" applyAlignment="1" applyProtection="1">
      <alignment horizontal="center" vertical="top" wrapText="1"/>
    </xf>
    <xf numFmtId="0" fontId="39" fillId="0" borderId="4" xfId="0" applyFont="1" applyFill="1" applyBorder="1" applyAlignment="1" applyProtection="1">
      <alignment horizontal="left" vertical="center" wrapText="1"/>
    </xf>
    <xf numFmtId="4" fontId="28" fillId="0" borderId="4" xfId="0" applyNumberFormat="1" applyFont="1" applyFill="1" applyBorder="1" applyAlignment="1" applyProtection="1">
      <alignment horizontal="center" vertical="center" wrapText="1"/>
    </xf>
    <xf numFmtId="0" fontId="28" fillId="0" borderId="4" xfId="0" applyFont="1" applyFill="1" applyBorder="1" applyAlignment="1" applyProtection="1">
      <alignment horizontal="center" vertical="center" wrapText="1"/>
    </xf>
    <xf numFmtId="0" fontId="28" fillId="0" borderId="4" xfId="0" applyFont="1" applyFill="1" applyBorder="1" applyAlignment="1" applyProtection="1">
      <alignment horizontal="center" wrapText="1"/>
    </xf>
    <xf numFmtId="3" fontId="28" fillId="0" borderId="4" xfId="0" applyNumberFormat="1" applyFont="1" applyFill="1" applyBorder="1" applyAlignment="1" applyProtection="1">
      <alignment horizontal="center" vertical="center" wrapText="1"/>
    </xf>
    <xf numFmtId="4" fontId="39" fillId="0" borderId="4" xfId="0" applyNumberFormat="1" applyFont="1" applyFill="1" applyBorder="1" applyAlignment="1" applyProtection="1">
      <alignment horizontal="center" vertical="center" wrapText="1"/>
    </xf>
    <xf numFmtId="0" fontId="39" fillId="0" borderId="4" xfId="0" applyFont="1" applyFill="1" applyBorder="1" applyAlignment="1" applyProtection="1">
      <alignment horizontal="center" wrapText="1"/>
    </xf>
    <xf numFmtId="0" fontId="41" fillId="0" borderId="4" xfId="0" applyFont="1" applyFill="1" applyBorder="1" applyAlignment="1" applyProtection="1">
      <alignment horizontal="center" wrapText="1"/>
    </xf>
    <xf numFmtId="168" fontId="39" fillId="0" borderId="4" xfId="0" applyNumberFormat="1" applyFont="1" applyFill="1" applyBorder="1" applyAlignment="1" applyProtection="1">
      <alignment horizontal="center" vertical="center" wrapText="1"/>
    </xf>
    <xf numFmtId="0" fontId="39" fillId="0" borderId="0" xfId="0" applyFont="1" applyFill="1" applyBorder="1" applyAlignment="1" applyProtection="1">
      <alignment horizontal="center" wrapText="1"/>
    </xf>
    <xf numFmtId="0" fontId="39" fillId="0" borderId="0" xfId="0" applyFont="1" applyFill="1" applyProtection="1"/>
    <xf numFmtId="0" fontId="39" fillId="0" borderId="4" xfId="0" applyFont="1" applyFill="1" applyBorder="1" applyAlignment="1" applyProtection="1">
      <alignment horizontal="center" vertical="center" wrapText="1"/>
    </xf>
    <xf numFmtId="0" fontId="40" fillId="15" borderId="4" xfId="0" applyFont="1" applyFill="1" applyBorder="1" applyAlignment="1" applyProtection="1">
      <alignment horizontal="center" wrapText="1"/>
    </xf>
    <xf numFmtId="0" fontId="40" fillId="15" borderId="4" xfId="0" applyNumberFormat="1" applyFont="1" applyFill="1" applyBorder="1" applyAlignment="1" applyProtection="1">
      <alignment horizontal="center" vertical="center" wrapText="1"/>
    </xf>
    <xf numFmtId="167" fontId="42" fillId="13" borderId="4" xfId="0" applyNumberFormat="1" applyFont="1" applyFill="1" applyBorder="1" applyAlignment="1" applyProtection="1">
      <alignment horizontal="center" vertical="center" wrapText="1"/>
      <protection locked="0"/>
    </xf>
    <xf numFmtId="0" fontId="40" fillId="0" borderId="4" xfId="0" applyFont="1" applyFill="1" applyBorder="1" applyProtection="1"/>
    <xf numFmtId="0" fontId="39" fillId="0" borderId="4" xfId="0" applyFont="1" applyFill="1" applyBorder="1" applyProtection="1"/>
    <xf numFmtId="168" fontId="39" fillId="0" borderId="4" xfId="0" applyNumberFormat="1" applyFont="1" applyFill="1" applyBorder="1" applyProtection="1"/>
    <xf numFmtId="4" fontId="39" fillId="0" borderId="4" xfId="0" applyNumberFormat="1" applyFont="1" applyFill="1" applyBorder="1" applyProtection="1"/>
    <xf numFmtId="0" fontId="41" fillId="0" borderId="4" xfId="0" applyFont="1" applyFill="1" applyBorder="1" applyProtection="1"/>
    <xf numFmtId="168" fontId="40" fillId="0" borderId="4" xfId="0" applyNumberFormat="1" applyFont="1" applyFill="1" applyBorder="1" applyProtection="1"/>
    <xf numFmtId="0" fontId="43" fillId="15" borderId="4" xfId="0" applyFont="1" applyFill="1" applyBorder="1" applyAlignment="1" applyProtection="1">
      <alignment horizontal="center" wrapText="1"/>
    </xf>
    <xf numFmtId="0" fontId="40" fillId="0" borderId="0" xfId="0" applyFont="1" applyFill="1" applyBorder="1" applyAlignment="1" applyProtection="1">
      <alignment horizontal="center" wrapText="1"/>
    </xf>
    <xf numFmtId="0" fontId="40" fillId="15" borderId="4" xfId="0" applyNumberFormat="1" applyFont="1" applyFill="1" applyBorder="1" applyAlignment="1" applyProtection="1">
      <alignment horizontal="center" vertical="center" wrapText="1"/>
    </xf>
    <xf numFmtId="168" fontId="28" fillId="0" borderId="19" xfId="0" applyNumberFormat="1" applyFont="1" applyFill="1" applyBorder="1" applyAlignment="1" applyProtection="1">
      <alignment horizontal="center" vertical="center" wrapText="1"/>
    </xf>
    <xf numFmtId="0" fontId="39" fillId="0" borderId="16" xfId="0" applyFont="1" applyFill="1" applyBorder="1" applyAlignment="1" applyProtection="1">
      <alignment horizontal="center" vertical="center" wrapText="1"/>
    </xf>
    <xf numFmtId="0" fontId="37" fillId="9" borderId="28" xfId="0" applyFont="1" applyFill="1" applyBorder="1" applyAlignment="1" applyProtection="1">
      <alignment horizontal="center" vertical="top" wrapText="1"/>
    </xf>
    <xf numFmtId="0" fontId="37" fillId="9" borderId="29" xfId="0" applyFont="1" applyFill="1" applyBorder="1" applyAlignment="1" applyProtection="1">
      <alignment horizontal="center" vertical="top" wrapText="1"/>
    </xf>
    <xf numFmtId="0" fontId="37" fillId="9" borderId="31" xfId="0" applyFont="1" applyFill="1" applyBorder="1" applyAlignment="1" applyProtection="1">
      <alignment horizontal="center" vertical="top" wrapText="1"/>
    </xf>
    <xf numFmtId="0" fontId="39" fillId="0" borderId="4" xfId="0" applyFont="1" applyBorder="1" applyAlignment="1">
      <alignment horizontal="left" vertical="center" wrapText="1"/>
    </xf>
    <xf numFmtId="167" fontId="40" fillId="13" borderId="4" xfId="0" applyNumberFormat="1" applyFont="1" applyFill="1" applyBorder="1" applyAlignment="1" applyProtection="1">
      <alignment horizontal="center" vertical="center" wrapText="1"/>
    </xf>
    <xf numFmtId="0" fontId="40" fillId="0" borderId="4" xfId="0" applyFont="1" applyFill="1" applyBorder="1" applyAlignment="1" applyProtection="1">
      <alignment horizontal="center" vertical="center" wrapText="1"/>
    </xf>
    <xf numFmtId="4" fontId="42" fillId="0" borderId="4" xfId="0" applyNumberFormat="1" applyFont="1" applyFill="1" applyBorder="1" applyAlignment="1" applyProtection="1">
      <alignment horizontal="center" vertical="center" wrapText="1"/>
    </xf>
    <xf numFmtId="0" fontId="37" fillId="16" borderId="32" xfId="0" applyFont="1" applyFill="1" applyBorder="1" applyAlignment="1" applyProtection="1">
      <alignment horizontal="center" vertical="top" wrapText="1"/>
    </xf>
    <xf numFmtId="0" fontId="37" fillId="16" borderId="32" xfId="0" applyFont="1" applyFill="1" applyBorder="1" applyAlignment="1" applyProtection="1">
      <alignment horizontal="center" vertical="top" wrapText="1"/>
      <protection locked="0"/>
    </xf>
    <xf numFmtId="0" fontId="37" fillId="0" borderId="21" xfId="0" applyFont="1" applyBorder="1" applyAlignment="1" applyProtection="1">
      <alignment vertical="top" wrapText="1"/>
    </xf>
    <xf numFmtId="0" fontId="37" fillId="0" borderId="22" xfId="0" applyFont="1" applyBorder="1" applyAlignment="1" applyProtection="1">
      <alignment vertical="top" wrapText="1"/>
    </xf>
    <xf numFmtId="0" fontId="37" fillId="0" borderId="23" xfId="0" applyFont="1" applyBorder="1" applyAlignment="1" applyProtection="1">
      <alignment horizontal="center" vertical="top" wrapText="1"/>
    </xf>
    <xf numFmtId="0" fontId="37" fillId="16" borderId="27" xfId="0" applyFont="1" applyFill="1" applyBorder="1" applyAlignment="1" applyProtection="1">
      <alignment horizontal="center" vertical="top" wrapText="1"/>
      <protection locked="0"/>
    </xf>
    <xf numFmtId="4" fontId="37" fillId="16" borderId="30" xfId="0" applyNumberFormat="1" applyFont="1" applyFill="1" applyBorder="1" applyAlignment="1" applyProtection="1">
      <alignment horizontal="center" vertical="top" wrapText="1"/>
      <protection locked="0"/>
    </xf>
    <xf numFmtId="0" fontId="33" fillId="9" borderId="29" xfId="0" applyFont="1" applyFill="1" applyBorder="1" applyAlignment="1" applyProtection="1">
      <alignment horizontal="center" vertical="top" wrapText="1"/>
    </xf>
    <xf numFmtId="0" fontId="44" fillId="9" borderId="30" xfId="0" applyFont="1" applyFill="1" applyBorder="1" applyAlignment="1" applyProtection="1">
      <alignment horizontal="center" vertical="top" wrapText="1"/>
    </xf>
    <xf numFmtId="0" fontId="37" fillId="0" borderId="21" xfId="0" applyFont="1" applyBorder="1" applyAlignment="1" applyProtection="1">
      <alignment horizontal="center" vertical="top" wrapText="1"/>
    </xf>
    <xf numFmtId="0" fontId="37" fillId="0" borderId="22" xfId="0" applyFont="1" applyBorder="1" applyAlignment="1" applyProtection="1">
      <alignment horizontal="center" vertical="top" wrapText="1"/>
    </xf>
    <xf numFmtId="0" fontId="37" fillId="0" borderId="23" xfId="0" applyFont="1" applyBorder="1" applyAlignment="1" applyProtection="1">
      <alignment horizontal="center" wrapText="1"/>
    </xf>
    <xf numFmtId="0" fontId="40" fillId="15" borderId="4" xfId="0" applyFont="1" applyFill="1" applyBorder="1" applyAlignment="1" applyProtection="1">
      <alignment horizontal="center" vertical="center" wrapText="1"/>
    </xf>
    <xf numFmtId="4" fontId="37" fillId="0" borderId="27" xfId="0" applyNumberFormat="1" applyFont="1" applyBorder="1" applyAlignment="1" applyProtection="1">
      <alignment horizontal="center" vertical="top" wrapText="1"/>
    </xf>
    <xf numFmtId="0" fontId="37" fillId="9" borderId="28" xfId="0" applyFont="1" applyFill="1" applyBorder="1" applyAlignment="1" applyProtection="1">
      <alignment horizontal="center" vertical="top" wrapText="1"/>
    </xf>
    <xf numFmtId="0" fontId="37" fillId="9" borderId="29" xfId="0" applyFont="1" applyFill="1" applyBorder="1" applyAlignment="1" applyProtection="1">
      <alignment horizontal="center" vertical="top" wrapText="1"/>
    </xf>
    <xf numFmtId="0" fontId="37" fillId="9" borderId="31" xfId="0" applyFont="1" applyFill="1" applyBorder="1" applyAlignment="1" applyProtection="1">
      <alignment horizontal="center" vertical="top" wrapText="1"/>
    </xf>
    <xf numFmtId="0" fontId="0" fillId="0" borderId="0" xfId="0" applyAlignment="1">
      <alignment horizontal="center" vertical="center" wrapText="1"/>
    </xf>
    <xf numFmtId="0" fontId="2" fillId="17" borderId="4" xfId="0" applyFont="1" applyFill="1" applyBorder="1" applyAlignment="1" applyProtection="1">
      <alignment horizontal="center" vertical="center" wrapText="1"/>
    </xf>
    <xf numFmtId="0" fontId="46" fillId="0" borderId="0" xfId="0" applyFont="1" applyBorder="1" applyAlignment="1" applyProtection="1">
      <alignment horizontal="center" vertical="center"/>
    </xf>
    <xf numFmtId="0" fontId="46" fillId="0" borderId="0" xfId="0" applyFont="1"/>
    <xf numFmtId="43" fontId="2" fillId="17" borderId="4" xfId="1" applyNumberFormat="1" applyFont="1" applyFill="1" applyBorder="1" applyAlignment="1" applyProtection="1">
      <alignment vertical="center"/>
    </xf>
    <xf numFmtId="164" fontId="2" fillId="17" borderId="4" xfId="1" applyFont="1" applyFill="1" applyBorder="1" applyAlignment="1" applyProtection="1">
      <alignment vertical="center"/>
    </xf>
    <xf numFmtId="0" fontId="22" fillId="0" borderId="4" xfId="0" applyFont="1" applyBorder="1" applyAlignment="1" applyProtection="1">
      <alignment horizontal="center" vertical="center" wrapText="1"/>
    </xf>
    <xf numFmtId="4" fontId="22" fillId="0" borderId="4" xfId="0" applyNumberFormat="1" applyFont="1" applyBorder="1" applyAlignment="1" applyProtection="1">
      <alignment horizontal="center" vertical="center" wrapText="1"/>
    </xf>
    <xf numFmtId="0" fontId="0" fillId="0" borderId="0" xfId="0" applyAlignment="1">
      <alignment horizontal="left" vertical="center" wrapText="1"/>
    </xf>
    <xf numFmtId="0" fontId="0" fillId="0" borderId="0" xfId="0" applyAlignment="1">
      <alignment horizontal="left" wrapText="1"/>
    </xf>
    <xf numFmtId="0" fontId="47" fillId="0" borderId="0" xfId="0" applyFont="1"/>
    <xf numFmtId="0" fontId="48" fillId="0" borderId="4" xfId="0" applyFont="1" applyBorder="1" applyAlignment="1">
      <alignment horizontal="center" vertical="center"/>
    </xf>
    <xf numFmtId="0" fontId="48" fillId="0" borderId="4" xfId="0" applyFont="1" applyBorder="1" applyAlignment="1">
      <alignment horizontal="center" vertical="center" wrapText="1"/>
    </xf>
    <xf numFmtId="0" fontId="48" fillId="0" borderId="4" xfId="0" applyFont="1" applyBorder="1" applyAlignment="1" applyProtection="1">
      <alignment horizontal="center" vertical="center" wrapText="1"/>
    </xf>
    <xf numFmtId="0" fontId="48" fillId="0" borderId="4" xfId="0" applyFont="1" applyFill="1" applyBorder="1" applyAlignment="1">
      <alignment horizontal="center" vertical="center" wrapText="1"/>
    </xf>
    <xf numFmtId="0" fontId="48" fillId="0" borderId="4" xfId="0" applyFont="1" applyFill="1" applyBorder="1" applyAlignment="1">
      <alignment horizontal="center" vertical="center"/>
    </xf>
    <xf numFmtId="0" fontId="48" fillId="14" borderId="4" xfId="0" applyFont="1" applyFill="1" applyBorder="1" applyAlignment="1">
      <alignment horizontal="center" vertical="center" wrapText="1"/>
    </xf>
    <xf numFmtId="0" fontId="30" fillId="7" borderId="0" xfId="0" applyFont="1" applyFill="1" applyBorder="1" applyAlignment="1" applyProtection="1">
      <alignment horizontal="center" vertical="center"/>
    </xf>
    <xf numFmtId="0" fontId="49" fillId="0" borderId="4" xfId="0" applyFont="1" applyBorder="1" applyAlignment="1">
      <alignment horizontal="center" vertical="center" wrapText="1"/>
    </xf>
    <xf numFmtId="164" fontId="49" fillId="0" borderId="4" xfId="6" applyFont="1" applyFill="1" applyBorder="1" applyAlignment="1" applyProtection="1">
      <alignment horizontal="center" vertical="center" wrapText="1"/>
      <protection locked="0"/>
    </xf>
    <xf numFmtId="0" fontId="48" fillId="0" borderId="4" xfId="0" applyFont="1" applyFill="1" applyBorder="1" applyAlignment="1" applyProtection="1">
      <alignment horizontal="center" vertical="center" wrapText="1"/>
    </xf>
    <xf numFmtId="0" fontId="51" fillId="0" borderId="4" xfId="0" applyFont="1" applyFill="1" applyBorder="1" applyAlignment="1">
      <alignment horizontal="center" vertical="center" wrapText="1"/>
    </xf>
    <xf numFmtId="169" fontId="48" fillId="0" borderId="4" xfId="0" applyNumberFormat="1" applyFont="1" applyFill="1" applyBorder="1" applyAlignment="1">
      <alignment horizontal="center" vertical="center" wrapText="1"/>
    </xf>
    <xf numFmtId="0" fontId="49" fillId="0" borderId="4" xfId="6" applyNumberFormat="1" applyFont="1" applyFill="1" applyBorder="1" applyAlignment="1" applyProtection="1">
      <alignment horizontal="center" vertical="center" wrapText="1"/>
      <protection locked="0"/>
    </xf>
    <xf numFmtId="0" fontId="0" fillId="0" borderId="0" xfId="0" applyFill="1"/>
    <xf numFmtId="0" fontId="50" fillId="17" borderId="4" xfId="0" applyFont="1" applyFill="1" applyBorder="1" applyAlignment="1" applyProtection="1">
      <alignment horizontal="center" vertical="center" wrapText="1"/>
    </xf>
    <xf numFmtId="0" fontId="49" fillId="0" borderId="4" xfId="0" applyFont="1" applyBorder="1" applyAlignment="1" applyProtection="1">
      <alignment horizontal="left" vertical="center" wrapText="1"/>
    </xf>
    <xf numFmtId="0" fontId="55" fillId="19" borderId="4" xfId="0" applyFont="1" applyFill="1" applyBorder="1" applyAlignment="1">
      <alignment horizontal="center" vertical="center"/>
    </xf>
    <xf numFmtId="0" fontId="55" fillId="18" borderId="4" xfId="0" applyFont="1" applyFill="1" applyBorder="1" applyAlignment="1">
      <alignment vertical="center"/>
    </xf>
    <xf numFmtId="173" fontId="58" fillId="19" borderId="4" xfId="0" applyNumberFormat="1" applyFont="1" applyFill="1" applyBorder="1" applyAlignment="1">
      <alignment horizontal="center" vertical="center"/>
    </xf>
    <xf numFmtId="0" fontId="55" fillId="0" borderId="4" xfId="0" applyFont="1" applyBorder="1" applyAlignment="1">
      <alignment vertical="center"/>
    </xf>
    <xf numFmtId="172" fontId="55" fillId="0" borderId="4" xfId="0" applyNumberFormat="1" applyFont="1" applyBorder="1" applyAlignment="1">
      <alignment horizontal="center" vertical="center"/>
    </xf>
    <xf numFmtId="0" fontId="59" fillId="18" borderId="4" xfId="0" applyFont="1" applyFill="1" applyBorder="1" applyAlignment="1">
      <alignment vertical="center"/>
    </xf>
    <xf numFmtId="172" fontId="55" fillId="0" borderId="4" xfId="0" applyNumberFormat="1" applyFont="1" applyBorder="1" applyAlignment="1">
      <alignment horizontal="center" vertical="center"/>
    </xf>
    <xf numFmtId="172" fontId="58" fillId="0" borderId="4" xfId="0" applyNumberFormat="1" applyFont="1" applyBorder="1" applyAlignment="1">
      <alignment horizontal="center" vertical="center"/>
    </xf>
    <xf numFmtId="0" fontId="54" fillId="0" borderId="4" xfId="0" applyFont="1" applyBorder="1" applyAlignment="1">
      <alignment horizontal="center" vertical="center"/>
    </xf>
    <xf numFmtId="10" fontId="62" fillId="0" borderId="4" xfId="0" applyNumberFormat="1" applyFont="1" applyBorder="1" applyAlignment="1">
      <alignment horizontal="center" vertical="center"/>
    </xf>
    <xf numFmtId="10" fontId="59" fillId="18" borderId="4" xfId="0" applyNumberFormat="1" applyFont="1" applyFill="1" applyBorder="1" applyAlignment="1">
      <alignment horizontal="center" vertical="center"/>
    </xf>
    <xf numFmtId="172" fontId="55" fillId="18" borderId="4" xfId="0" applyNumberFormat="1" applyFont="1" applyFill="1" applyBorder="1" applyAlignment="1">
      <alignment horizontal="center" vertical="center"/>
    </xf>
    <xf numFmtId="9" fontId="55" fillId="19" borderId="4" xfId="0" applyNumberFormat="1" applyFont="1" applyFill="1" applyBorder="1" applyAlignment="1">
      <alignment horizontal="center" vertical="center"/>
    </xf>
    <xf numFmtId="0" fontId="55" fillId="18" borderId="4" xfId="0" applyFont="1" applyFill="1" applyBorder="1" applyAlignment="1">
      <alignment horizontal="right" vertical="center"/>
    </xf>
    <xf numFmtId="164" fontId="0" fillId="0" borderId="4" xfId="1" applyFont="1" applyBorder="1" applyAlignment="1">
      <alignment horizontal="center" vertical="center"/>
    </xf>
    <xf numFmtId="10" fontId="55" fillId="0" borderId="4" xfId="2" applyNumberFormat="1" applyFont="1" applyBorder="1" applyAlignment="1">
      <alignment horizontal="center" vertical="center"/>
    </xf>
    <xf numFmtId="10" fontId="55" fillId="0" borderId="4" xfId="0" applyNumberFormat="1" applyFont="1" applyBorder="1" applyAlignment="1">
      <alignment horizontal="center" vertical="center"/>
    </xf>
    <xf numFmtId="172" fontId="57" fillId="0" borderId="4" xfId="0" applyNumberFormat="1" applyFont="1" applyBorder="1" applyAlignment="1">
      <alignment horizontal="center" vertical="center"/>
    </xf>
    <xf numFmtId="0" fontId="54" fillId="0" borderId="4" xfId="0" applyFont="1" applyBorder="1" applyAlignment="1">
      <alignment vertical="center"/>
    </xf>
    <xf numFmtId="164" fontId="63" fillId="21" borderId="4" xfId="1" applyFont="1" applyFill="1" applyBorder="1" applyAlignment="1" applyProtection="1">
      <alignment horizontal="center" vertical="center"/>
      <protection locked="0"/>
    </xf>
    <xf numFmtId="0" fontId="55" fillId="0" borderId="0" xfId="0" applyFont="1" applyAlignment="1">
      <alignment vertical="center"/>
    </xf>
    <xf numFmtId="0" fontId="55" fillId="18" borderId="4" xfId="0" applyFont="1" applyFill="1" applyBorder="1" applyAlignment="1">
      <alignment horizontal="center" vertical="center"/>
    </xf>
    <xf numFmtId="0" fontId="62" fillId="0" borderId="4" xfId="0" applyFont="1" applyFill="1" applyBorder="1" applyAlignment="1">
      <alignment horizontal="center" vertical="center"/>
    </xf>
    <xf numFmtId="169" fontId="59" fillId="0" borderId="4" xfId="0" applyNumberFormat="1" applyFont="1" applyFill="1" applyBorder="1" applyAlignment="1">
      <alignment vertical="center"/>
    </xf>
    <xf numFmtId="0" fontId="79" fillId="0" borderId="0" xfId="0" applyFont="1"/>
    <xf numFmtId="172" fontId="55" fillId="0" borderId="4" xfId="0" applyNumberFormat="1" applyFont="1" applyBorder="1" applyAlignment="1">
      <alignment horizontal="center" vertical="center"/>
    </xf>
    <xf numFmtId="172" fontId="54" fillId="0" borderId="4" xfId="0" applyNumberFormat="1" applyFont="1" applyBorder="1" applyAlignment="1">
      <alignment horizontal="center" vertical="center"/>
    </xf>
    <xf numFmtId="10" fontId="55" fillId="19" borderId="4" xfId="0" applyNumberFormat="1" applyFont="1" applyFill="1" applyBorder="1" applyAlignment="1">
      <alignment horizontal="center" vertical="center"/>
    </xf>
    <xf numFmtId="10" fontId="55" fillId="0" borderId="4" xfId="0" applyNumberFormat="1" applyFont="1" applyBorder="1" applyAlignment="1">
      <alignment vertical="center"/>
    </xf>
    <xf numFmtId="0" fontId="0" fillId="0" borderId="0" xfId="0" applyBorder="1"/>
    <xf numFmtId="0" fontId="62" fillId="0" borderId="6" xfId="0" applyFont="1" applyFill="1" applyBorder="1" applyAlignment="1">
      <alignment horizontal="center" vertical="center"/>
    </xf>
    <xf numFmtId="0" fontId="55" fillId="18" borderId="13" xfId="0" applyFont="1" applyFill="1" applyBorder="1" applyAlignment="1">
      <alignment horizontal="left" vertical="center"/>
    </xf>
    <xf numFmtId="0" fontId="55" fillId="19" borderId="7" xfId="0" applyFont="1" applyFill="1" applyBorder="1" applyAlignment="1">
      <alignment horizontal="center" vertical="center"/>
    </xf>
    <xf numFmtId="0" fontId="54" fillId="45" borderId="4" xfId="0" applyFont="1" applyFill="1" applyBorder="1" applyAlignment="1">
      <alignment vertical="center"/>
    </xf>
    <xf numFmtId="0" fontId="54" fillId="45" borderId="4" xfId="0" applyFont="1" applyFill="1" applyBorder="1" applyAlignment="1">
      <alignment horizontal="center" vertical="center"/>
    </xf>
    <xf numFmtId="172" fontId="54" fillId="45" borderId="4" xfId="0" applyNumberFormat="1" applyFont="1" applyFill="1" applyBorder="1" applyAlignment="1">
      <alignment horizontal="center" vertical="center"/>
    </xf>
    <xf numFmtId="0" fontId="54" fillId="45" borderId="4" xfId="0" applyFont="1" applyFill="1" applyBorder="1" applyAlignment="1">
      <alignment horizontal="left" vertical="center"/>
    </xf>
    <xf numFmtId="0" fontId="60" fillId="45" borderId="4" xfId="0" applyFont="1" applyFill="1" applyBorder="1" applyAlignment="1">
      <alignment horizontal="center" vertical="center" wrapText="1"/>
    </xf>
    <xf numFmtId="0" fontId="60" fillId="45" borderId="4" xfId="0" applyFont="1" applyFill="1" applyBorder="1" applyAlignment="1">
      <alignment horizontal="center" vertical="center"/>
    </xf>
    <xf numFmtId="10" fontId="54" fillId="44" borderId="4" xfId="0" applyNumberFormat="1" applyFont="1" applyFill="1" applyBorder="1" applyAlignment="1">
      <alignment horizontal="center" vertical="center"/>
    </xf>
    <xf numFmtId="172" fontId="54" fillId="44" borderId="4" xfId="0" applyNumberFormat="1" applyFont="1" applyFill="1" applyBorder="1" applyAlignment="1">
      <alignment horizontal="center" vertical="center"/>
    </xf>
    <xf numFmtId="172" fontId="54" fillId="45" borderId="4" xfId="0" applyNumberFormat="1" applyFont="1" applyFill="1" applyBorder="1" applyAlignment="1">
      <alignment horizontal="center" vertical="center" wrapText="1"/>
    </xf>
    <xf numFmtId="0" fontId="55" fillId="46" borderId="6" xfId="0" applyFont="1" applyFill="1" applyBorder="1" applyAlignment="1">
      <alignment horizontal="center" vertical="center" wrapText="1"/>
    </xf>
    <xf numFmtId="0" fontId="0" fillId="44" borderId="4" xfId="0" applyFill="1" applyBorder="1" applyAlignment="1">
      <alignment horizontal="center" vertical="center" wrapText="1"/>
    </xf>
    <xf numFmtId="169" fontId="48" fillId="44" borderId="4" xfId="0" applyNumberFormat="1" applyFont="1" applyFill="1" applyBorder="1" applyAlignment="1">
      <alignment horizontal="center" vertical="center" wrapText="1"/>
    </xf>
    <xf numFmtId="0" fontId="48" fillId="44" borderId="4" xfId="0" applyFont="1" applyFill="1" applyBorder="1" applyAlignment="1">
      <alignment horizontal="center" vertical="center"/>
    </xf>
    <xf numFmtId="0" fontId="48" fillId="44" borderId="4" xfId="0" applyFont="1" applyFill="1" applyBorder="1" applyAlignment="1">
      <alignment horizontal="center" vertical="center" wrapText="1"/>
    </xf>
    <xf numFmtId="0" fontId="49" fillId="44" borderId="4" xfId="6" applyNumberFormat="1" applyFont="1" applyFill="1" applyBorder="1" applyAlignment="1" applyProtection="1">
      <alignment horizontal="center" vertical="center" wrapText="1"/>
      <protection locked="0"/>
    </xf>
    <xf numFmtId="0" fontId="54" fillId="45" borderId="4" xfId="0" applyFont="1" applyFill="1" applyBorder="1" applyAlignment="1">
      <alignment horizontal="center" vertical="center"/>
    </xf>
    <xf numFmtId="0" fontId="54" fillId="45" borderId="4" xfId="0" applyFont="1" applyFill="1" applyBorder="1" applyAlignment="1">
      <alignment vertical="center"/>
    </xf>
    <xf numFmtId="172" fontId="55" fillId="0" borderId="4" xfId="0" applyNumberFormat="1" applyFont="1" applyBorder="1" applyAlignment="1">
      <alignment horizontal="center" vertical="center"/>
    </xf>
    <xf numFmtId="0" fontId="55" fillId="18" borderId="4" xfId="0" applyFont="1" applyFill="1" applyBorder="1" applyAlignment="1">
      <alignment horizontal="center" vertical="center"/>
    </xf>
    <xf numFmtId="0" fontId="60" fillId="45" borderId="4" xfId="0" applyFont="1" applyFill="1" applyBorder="1" applyAlignment="1">
      <alignment horizontal="center" vertical="center" wrapText="1"/>
    </xf>
    <xf numFmtId="0" fontId="54" fillId="0" borderId="4" xfId="0" applyFont="1" applyBorder="1" applyAlignment="1">
      <alignment horizontal="center" vertical="center"/>
    </xf>
    <xf numFmtId="0" fontId="54" fillId="45" borderId="4" xfId="0" applyFont="1" applyFill="1" applyBorder="1" applyAlignment="1">
      <alignment horizontal="left" vertical="center"/>
    </xf>
    <xf numFmtId="0" fontId="60" fillId="45" borderId="4" xfId="0" applyFont="1" applyFill="1" applyBorder="1" applyAlignment="1">
      <alignment horizontal="center" vertical="center"/>
    </xf>
    <xf numFmtId="0" fontId="55" fillId="46" borderId="4" xfId="0" applyFont="1" applyFill="1" applyBorder="1" applyAlignment="1">
      <alignment horizontal="center" vertical="center"/>
    </xf>
    <xf numFmtId="0" fontId="54" fillId="46" borderId="4" xfId="0" applyFont="1" applyFill="1" applyBorder="1" applyAlignment="1">
      <alignment horizontal="center" vertical="center"/>
    </xf>
    <xf numFmtId="0" fontId="40" fillId="15" borderId="4" xfId="0" applyNumberFormat="1" applyFont="1" applyFill="1" applyBorder="1" applyAlignment="1" applyProtection="1">
      <alignment horizontal="center" vertical="center" wrapText="1"/>
    </xf>
    <xf numFmtId="168" fontId="28" fillId="0" borderId="4" xfId="0" applyNumberFormat="1" applyFont="1" applyFill="1" applyBorder="1" applyAlignment="1" applyProtection="1">
      <alignment horizontal="center" vertical="center" wrapText="1"/>
    </xf>
    <xf numFmtId="0" fontId="39" fillId="0" borderId="4" xfId="0" applyFont="1" applyFill="1" applyBorder="1" applyAlignment="1" applyProtection="1">
      <alignment horizontal="center" wrapText="1"/>
    </xf>
    <xf numFmtId="0" fontId="40" fillId="0" borderId="4" xfId="0" applyFont="1" applyFill="1" applyBorder="1" applyAlignment="1" applyProtection="1">
      <alignment horizontal="center" wrapText="1"/>
    </xf>
    <xf numFmtId="0" fontId="54" fillId="45" borderId="4" xfId="0" applyFont="1" applyFill="1" applyBorder="1" applyAlignment="1">
      <alignment horizontal="left" vertical="center"/>
    </xf>
    <xf numFmtId="0" fontId="54" fillId="45" borderId="4" xfId="0" applyFont="1" applyFill="1" applyBorder="1" applyAlignment="1">
      <alignment horizontal="center" vertical="center"/>
    </xf>
    <xf numFmtId="0" fontId="54" fillId="0" borderId="4" xfId="0" applyFont="1" applyBorder="1" applyAlignment="1">
      <alignment horizontal="center" vertical="center"/>
    </xf>
    <xf numFmtId="0" fontId="60" fillId="45" borderId="4" xfId="0" applyFont="1" applyFill="1" applyBorder="1" applyAlignment="1">
      <alignment horizontal="center" vertical="center"/>
    </xf>
    <xf numFmtId="0" fontId="60" fillId="45" borderId="4" xfId="0" applyFont="1" applyFill="1" applyBorder="1" applyAlignment="1">
      <alignment horizontal="center" vertical="center" wrapText="1"/>
    </xf>
    <xf numFmtId="172" fontId="55" fillId="0" borderId="4" xfId="0" applyNumberFormat="1" applyFont="1" applyBorder="1" applyAlignment="1">
      <alignment horizontal="center" vertical="center"/>
    </xf>
    <xf numFmtId="0" fontId="55" fillId="18" borderId="4" xfId="0" applyFont="1" applyFill="1" applyBorder="1" applyAlignment="1">
      <alignment horizontal="center" vertical="center"/>
    </xf>
    <xf numFmtId="0" fontId="54" fillId="45" borderId="4" xfId="0" applyFont="1" applyFill="1" applyBorder="1" applyAlignment="1">
      <alignment vertical="center"/>
    </xf>
    <xf numFmtId="0" fontId="48" fillId="44" borderId="4" xfId="0" applyFont="1" applyFill="1" applyBorder="1" applyAlignment="1">
      <alignment horizontal="center" vertical="center" wrapText="1"/>
    </xf>
    <xf numFmtId="0" fontId="0" fillId="44" borderId="4" xfId="0" applyFill="1" applyBorder="1" applyAlignment="1">
      <alignment horizontal="center" vertical="center" wrapText="1"/>
    </xf>
    <xf numFmtId="0" fontId="54" fillId="46" borderId="4" xfId="0" applyFont="1" applyFill="1" applyBorder="1" applyAlignment="1">
      <alignment horizontal="center" vertical="center" wrapText="1"/>
    </xf>
    <xf numFmtId="0" fontId="16" fillId="15" borderId="4" xfId="0" applyFont="1" applyFill="1" applyBorder="1" applyAlignment="1" applyProtection="1">
      <alignment horizontal="center"/>
    </xf>
    <xf numFmtId="0" fontId="31" fillId="0" borderId="0" xfId="0" applyFont="1" applyAlignment="1" applyProtection="1">
      <alignment horizontal="center"/>
    </xf>
    <xf numFmtId="169" fontId="48" fillId="0" borderId="4" xfId="0" applyNumberFormat="1" applyFont="1" applyBorder="1" applyAlignment="1">
      <alignment horizontal="center" vertical="center" wrapText="1"/>
    </xf>
    <xf numFmtId="169" fontId="49" fillId="0" borderId="4" xfId="0" applyNumberFormat="1" applyFont="1" applyBorder="1" applyAlignment="1">
      <alignment horizontal="center" vertical="center" wrapText="1"/>
    </xf>
    <xf numFmtId="0" fontId="39" fillId="10" borderId="4" xfId="0" applyFont="1" applyFill="1" applyBorder="1" applyAlignment="1" applyProtection="1">
      <alignment horizontal="center" vertical="center" wrapText="1"/>
    </xf>
    <xf numFmtId="168" fontId="40" fillId="10" borderId="4" xfId="0" applyNumberFormat="1" applyFont="1" applyFill="1" applyBorder="1" applyAlignment="1" applyProtection="1">
      <alignment horizontal="center" vertical="center" wrapText="1"/>
    </xf>
    <xf numFmtId="4" fontId="40" fillId="0" borderId="4" xfId="0" applyNumberFormat="1" applyFont="1" applyFill="1" applyBorder="1" applyAlignment="1" applyProtection="1">
      <alignment horizontal="center" vertical="center" wrapText="1"/>
    </xf>
    <xf numFmtId="169" fontId="0" fillId="0" borderId="0" xfId="0" applyNumberFormat="1"/>
    <xf numFmtId="2" fontId="28" fillId="0" borderId="4" xfId="0" applyNumberFormat="1" applyFont="1" applyFill="1" applyBorder="1" applyAlignment="1" applyProtection="1">
      <alignment horizontal="center" vertical="center" wrapText="1"/>
    </xf>
    <xf numFmtId="2" fontId="39" fillId="0" borderId="4" xfId="0" applyNumberFormat="1" applyFont="1" applyFill="1" applyBorder="1" applyAlignment="1" applyProtection="1">
      <alignment horizontal="center" vertical="center" wrapText="1"/>
    </xf>
    <xf numFmtId="4" fontId="40" fillId="0" borderId="0" xfId="0" applyNumberFormat="1" applyFont="1" applyFill="1" applyBorder="1" applyAlignment="1" applyProtection="1">
      <alignment horizontal="center" vertical="center" wrapText="1"/>
    </xf>
    <xf numFmtId="0" fontId="31" fillId="0" borderId="0" xfId="0" applyFont="1" applyFill="1" applyBorder="1" applyAlignment="1" applyProtection="1">
      <alignment horizontal="right"/>
    </xf>
    <xf numFmtId="0" fontId="31" fillId="0" borderId="0" xfId="0" applyFont="1" applyFill="1" applyBorder="1" applyProtection="1"/>
    <xf numFmtId="39" fontId="31" fillId="0" borderId="0" xfId="3" applyNumberFormat="1" applyFont="1" applyFill="1" applyBorder="1" applyAlignment="1" applyProtection="1">
      <alignment horizontal="right"/>
    </xf>
    <xf numFmtId="2" fontId="31" fillId="0" borderId="0" xfId="0" applyNumberFormat="1" applyFont="1" applyFill="1" applyBorder="1" applyAlignment="1" applyProtection="1">
      <alignment horizontal="right"/>
    </xf>
    <xf numFmtId="0" fontId="0" fillId="0" borderId="0" xfId="0" applyFill="1" applyBorder="1"/>
    <xf numFmtId="164" fontId="31" fillId="0" borderId="0" xfId="1" applyFont="1" applyFill="1" applyBorder="1" applyProtection="1"/>
    <xf numFmtId="2" fontId="31" fillId="13" borderId="4" xfId="0" applyNumberFormat="1" applyFont="1" applyFill="1" applyBorder="1" applyAlignment="1" applyProtection="1">
      <alignment horizontal="right"/>
    </xf>
    <xf numFmtId="0" fontId="50" fillId="11" borderId="4" xfId="0" applyFont="1" applyFill="1" applyBorder="1" applyAlignment="1" applyProtection="1">
      <alignment horizontal="center" vertical="center" wrapText="1"/>
    </xf>
    <xf numFmtId="0" fontId="30" fillId="11" borderId="4" xfId="0" applyFont="1" applyFill="1" applyBorder="1" applyAlignment="1" applyProtection="1">
      <alignment horizontal="center" vertical="center" wrapText="1"/>
    </xf>
    <xf numFmtId="0" fontId="48" fillId="11" borderId="4" xfId="0" applyFont="1" applyFill="1" applyBorder="1" applyAlignment="1">
      <alignment horizontal="center" vertical="center" wrapText="1"/>
    </xf>
    <xf numFmtId="0" fontId="48" fillId="11" borderId="4" xfId="0" applyFont="1" applyFill="1" applyBorder="1" applyAlignment="1" applyProtection="1">
      <alignment horizontal="center" vertical="center" wrapText="1"/>
    </xf>
    <xf numFmtId="0" fontId="49" fillId="11" borderId="4" xfId="0" applyFont="1" applyFill="1" applyBorder="1" applyAlignment="1">
      <alignment horizontal="center" vertical="center" wrapText="1"/>
    </xf>
    <xf numFmtId="0" fontId="48" fillId="11" borderId="4" xfId="0" applyFont="1" applyFill="1" applyBorder="1" applyAlignment="1">
      <alignment horizontal="center" vertical="center"/>
    </xf>
    <xf numFmtId="0" fontId="50" fillId="11" borderId="4" xfId="0" applyFont="1" applyFill="1" applyBorder="1" applyAlignment="1" applyProtection="1">
      <alignment horizontal="center" vertical="center"/>
    </xf>
    <xf numFmtId="172" fontId="55" fillId="0" borderId="4" xfId="0" applyNumberFormat="1" applyFont="1" applyBorder="1" applyAlignment="1">
      <alignment horizontal="center" vertical="center"/>
    </xf>
    <xf numFmtId="172" fontId="55" fillId="0" borderId="4" xfId="0" applyNumberFormat="1" applyFont="1" applyBorder="1" applyAlignment="1">
      <alignment horizontal="center" vertical="center"/>
    </xf>
    <xf numFmtId="10" fontId="89" fillId="45" borderId="4" xfId="0" applyNumberFormat="1" applyFont="1" applyFill="1" applyBorder="1" applyAlignment="1">
      <alignment horizontal="center" vertical="center"/>
    </xf>
    <xf numFmtId="169" fontId="33" fillId="9" borderId="27" xfId="0" applyNumberFormat="1" applyFont="1" applyFill="1" applyBorder="1" applyAlignment="1" applyProtection="1">
      <alignment vertical="top" wrapText="1"/>
    </xf>
    <xf numFmtId="169" fontId="33" fillId="9" borderId="23" xfId="0" applyNumberFormat="1" applyFont="1" applyFill="1" applyBorder="1" applyAlignment="1" applyProtection="1">
      <alignment vertical="top" wrapText="1"/>
    </xf>
    <xf numFmtId="169" fontId="37" fillId="0" borderId="0" xfId="0" applyNumberFormat="1" applyFont="1" applyProtection="1"/>
    <xf numFmtId="0" fontId="37" fillId="9" borderId="28" xfId="0" applyFont="1" applyFill="1" applyBorder="1" applyAlignment="1" applyProtection="1">
      <alignment horizontal="center" vertical="top" wrapText="1"/>
    </xf>
    <xf numFmtId="0" fontId="37" fillId="9" borderId="29" xfId="0" applyFont="1" applyFill="1" applyBorder="1" applyAlignment="1" applyProtection="1">
      <alignment horizontal="center" vertical="top" wrapText="1"/>
    </xf>
    <xf numFmtId="0" fontId="37" fillId="9" borderId="31" xfId="0" applyFont="1" applyFill="1" applyBorder="1" applyAlignment="1" applyProtection="1">
      <alignment horizontal="center" vertical="top" wrapText="1"/>
    </xf>
    <xf numFmtId="0" fontId="4" fillId="3" borderId="4" xfId="0" applyFont="1" applyFill="1" applyBorder="1" applyAlignment="1" applyProtection="1">
      <alignment horizontal="left"/>
    </xf>
    <xf numFmtId="0" fontId="3" fillId="2" borderId="0" xfId="0"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7" fillId="0" borderId="1" xfId="0" applyFont="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0" fontId="5" fillId="0" borderId="0" xfId="0" applyFont="1" applyAlignment="1" applyProtection="1">
      <alignment horizontal="center"/>
      <protection locked="0"/>
    </xf>
    <xf numFmtId="0" fontId="7" fillId="0" borderId="3" xfId="0" applyFont="1" applyBorder="1" applyAlignment="1" applyProtection="1">
      <alignment horizontal="center"/>
      <protection locked="0"/>
    </xf>
    <xf numFmtId="0" fontId="4" fillId="0" borderId="0" xfId="0" applyFont="1" applyAlignment="1" applyProtection="1">
      <alignment horizontal="center"/>
      <protection locked="0"/>
    </xf>
    <xf numFmtId="0" fontId="14" fillId="0" borderId="0" xfId="0" applyFont="1" applyBorder="1" applyAlignment="1" applyProtection="1">
      <alignment horizontal="left"/>
      <protection locked="0"/>
    </xf>
    <xf numFmtId="0" fontId="15" fillId="0" borderId="0" xfId="0" applyFont="1" applyAlignment="1" applyProtection="1">
      <alignment horizontal="center"/>
      <protection locked="0"/>
    </xf>
    <xf numFmtId="0" fontId="0" fillId="0" borderId="0" xfId="0" applyAlignment="1">
      <alignment horizontal="center" vertical="center" wrapText="1"/>
    </xf>
    <xf numFmtId="0" fontId="4" fillId="0" borderId="0" xfId="0" applyFont="1" applyBorder="1" applyAlignment="1" applyProtection="1">
      <alignment horizontal="center"/>
      <protection locked="0"/>
    </xf>
    <xf numFmtId="0" fontId="4" fillId="3" borderId="6" xfId="0" applyFont="1" applyFill="1" applyBorder="1" applyAlignment="1" applyProtection="1">
      <alignment horizontal="left"/>
    </xf>
    <xf numFmtId="0" fontId="4" fillId="3" borderId="7" xfId="0" applyFont="1" applyFill="1" applyBorder="1" applyAlignment="1" applyProtection="1">
      <alignment horizontal="left"/>
    </xf>
    <xf numFmtId="0" fontId="4" fillId="0" borderId="4" xfId="0" applyFont="1" applyBorder="1" applyAlignment="1" applyProtection="1">
      <alignment horizontal="left"/>
    </xf>
    <xf numFmtId="0" fontId="7" fillId="0" borderId="4" xfId="0" applyFont="1" applyBorder="1" applyAlignment="1" applyProtection="1">
      <alignment horizontal="left"/>
    </xf>
    <xf numFmtId="0" fontId="4" fillId="3" borderId="4" xfId="0" applyFont="1" applyFill="1" applyBorder="1" applyAlignment="1" applyProtection="1">
      <alignment horizontal="center"/>
    </xf>
    <xf numFmtId="0" fontId="7" fillId="0" borderId="6" xfId="0" applyFont="1" applyBorder="1" applyAlignment="1" applyProtection="1">
      <alignment horizontal="left" wrapText="1"/>
      <protection locked="0"/>
    </xf>
    <xf numFmtId="0" fontId="7" fillId="0" borderId="7" xfId="0" applyFont="1" applyBorder="1" applyAlignment="1" applyProtection="1">
      <alignment horizontal="left" wrapText="1"/>
      <protection locked="0"/>
    </xf>
    <xf numFmtId="0" fontId="4" fillId="3" borderId="6" xfId="0" applyFont="1" applyFill="1" applyBorder="1" applyAlignment="1" applyProtection="1">
      <alignment horizontal="left" vertical="top" wrapText="1"/>
      <protection locked="0"/>
    </xf>
    <xf numFmtId="0" fontId="4" fillId="3" borderId="7" xfId="0" applyFont="1" applyFill="1" applyBorder="1" applyAlignment="1" applyProtection="1">
      <alignment horizontal="left" vertical="top" wrapText="1"/>
      <protection locked="0"/>
    </xf>
    <xf numFmtId="0" fontId="17" fillId="0" borderId="8" xfId="0" applyFont="1" applyBorder="1" applyAlignment="1" applyProtection="1">
      <alignment horizontal="left" wrapText="1"/>
      <protection locked="0"/>
    </xf>
    <xf numFmtId="0" fontId="4" fillId="3" borderId="4" xfId="0" applyFont="1" applyFill="1" applyBorder="1" applyAlignment="1" applyProtection="1">
      <alignment horizontal="center" vertical="top" wrapText="1"/>
      <protection locked="0"/>
    </xf>
    <xf numFmtId="0" fontId="4" fillId="5" borderId="6" xfId="0" applyFont="1" applyFill="1" applyBorder="1" applyAlignment="1" applyProtection="1">
      <alignment horizontal="left" vertical="top" wrapText="1"/>
      <protection locked="0"/>
    </xf>
    <xf numFmtId="0" fontId="4" fillId="5" borderId="13" xfId="0" applyFont="1" applyFill="1" applyBorder="1" applyAlignment="1" applyProtection="1">
      <alignment horizontal="left" vertical="top" wrapText="1"/>
      <protection locked="0"/>
    </xf>
    <xf numFmtId="0" fontId="4" fillId="5" borderId="7" xfId="0" applyFont="1" applyFill="1" applyBorder="1" applyAlignment="1" applyProtection="1">
      <alignment horizontal="left" vertical="top" wrapText="1"/>
      <protection locked="0"/>
    </xf>
    <xf numFmtId="0" fontId="4" fillId="4" borderId="4" xfId="0" applyFont="1" applyFill="1" applyBorder="1" applyAlignment="1" applyProtection="1">
      <alignment vertical="center" wrapText="1"/>
    </xf>
    <xf numFmtId="0" fontId="4" fillId="4" borderId="9" xfId="0" applyFont="1" applyFill="1" applyBorder="1" applyAlignment="1" applyProtection="1">
      <alignment horizontal="center" vertical="top" wrapText="1"/>
    </xf>
    <xf numFmtId="0" fontId="4" fillId="4" borderId="10" xfId="0" applyFont="1" applyFill="1" applyBorder="1" applyAlignment="1" applyProtection="1">
      <alignment horizontal="center" vertical="top" wrapText="1"/>
    </xf>
    <xf numFmtId="0" fontId="4" fillId="4" borderId="11" xfId="0" applyFont="1" applyFill="1" applyBorder="1" applyAlignment="1" applyProtection="1">
      <alignment horizontal="center" vertical="top" wrapText="1"/>
    </xf>
    <xf numFmtId="0" fontId="4" fillId="4" borderId="12" xfId="0" applyFont="1" applyFill="1" applyBorder="1" applyAlignment="1" applyProtection="1">
      <alignment horizontal="center" vertical="top" wrapText="1"/>
    </xf>
    <xf numFmtId="0" fontId="4" fillId="4" borderId="4" xfId="0" applyFont="1" applyFill="1" applyBorder="1" applyAlignment="1" applyProtection="1">
      <alignment horizontal="center" vertical="center" wrapText="1"/>
    </xf>
    <xf numFmtId="0" fontId="7" fillId="0" borderId="4" xfId="0" applyFont="1" applyBorder="1" applyAlignment="1" applyProtection="1">
      <alignment horizontal="left" wrapText="1"/>
    </xf>
    <xf numFmtId="0" fontId="4" fillId="4" borderId="4" xfId="0" applyFont="1" applyFill="1" applyBorder="1" applyAlignment="1" applyProtection="1">
      <alignment horizontal="left" vertical="top" wrapText="1"/>
    </xf>
    <xf numFmtId="0" fontId="20" fillId="0" borderId="0" xfId="0" applyFont="1" applyBorder="1" applyAlignment="1" applyProtection="1">
      <alignment horizontal="center"/>
      <protection locked="0"/>
    </xf>
    <xf numFmtId="166" fontId="21" fillId="0" borderId="0" xfId="0" applyNumberFormat="1" applyFont="1" applyBorder="1" applyAlignment="1" applyProtection="1">
      <alignment horizontal="center"/>
      <protection locked="0"/>
    </xf>
    <xf numFmtId="0" fontId="4" fillId="5" borderId="6" xfId="0" applyFont="1" applyFill="1" applyBorder="1" applyAlignment="1" applyProtection="1">
      <alignment horizontal="left" wrapText="1"/>
      <protection locked="0"/>
    </xf>
    <xf numFmtId="0" fontId="4" fillId="5" borderId="13" xfId="0" applyFont="1" applyFill="1" applyBorder="1" applyAlignment="1" applyProtection="1">
      <alignment horizontal="left" wrapText="1"/>
      <protection locked="0"/>
    </xf>
    <xf numFmtId="0" fontId="4" fillId="5" borderId="7" xfId="0" applyFont="1" applyFill="1" applyBorder="1" applyAlignment="1" applyProtection="1">
      <alignment horizontal="left" wrapText="1"/>
      <protection locked="0"/>
    </xf>
    <xf numFmtId="0" fontId="4" fillId="0" borderId="4" xfId="0" applyFont="1" applyFill="1" applyBorder="1" applyAlignment="1" applyProtection="1">
      <alignment horizontal="left" vertical="top" wrapText="1"/>
      <protection locked="0"/>
    </xf>
    <xf numFmtId="0" fontId="4" fillId="0" borderId="4" xfId="0" applyFont="1" applyFill="1" applyBorder="1" applyAlignment="1" applyProtection="1">
      <alignment horizontal="left" wrapText="1"/>
      <protection locked="0"/>
    </xf>
    <xf numFmtId="0" fontId="5" fillId="0" borderId="4" xfId="0" applyFont="1" applyBorder="1" applyAlignment="1" applyProtection="1">
      <alignment horizontal="center" vertical="center" wrapText="1"/>
      <protection locked="0"/>
    </xf>
    <xf numFmtId="0" fontId="4" fillId="6" borderId="14" xfId="0" applyFont="1" applyFill="1" applyBorder="1" applyAlignment="1" applyProtection="1">
      <alignment horizontal="center" vertical="center" wrapText="1"/>
      <protection locked="0"/>
    </xf>
    <xf numFmtId="0" fontId="4" fillId="0" borderId="4" xfId="0" applyFont="1" applyBorder="1" applyAlignment="1" applyProtection="1">
      <alignment horizontal="center" vertical="top" wrapText="1"/>
      <protection locked="0"/>
    </xf>
    <xf numFmtId="0" fontId="7" fillId="0" borderId="4" xfId="0" applyFont="1" applyBorder="1" applyAlignment="1" applyProtection="1">
      <alignment horizontal="left" vertical="top" wrapText="1"/>
      <protection locked="0"/>
    </xf>
    <xf numFmtId="0" fontId="16" fillId="15" borderId="4" xfId="0" applyFont="1" applyFill="1" applyBorder="1" applyAlignment="1" applyProtection="1">
      <alignment horizontal="center"/>
    </xf>
    <xf numFmtId="0" fontId="39" fillId="10" borderId="16" xfId="0" applyFont="1" applyFill="1" applyBorder="1" applyAlignment="1" applyProtection="1">
      <alignment horizontal="center" vertical="center" wrapText="1"/>
    </xf>
    <xf numFmtId="0" fontId="39" fillId="10" borderId="19" xfId="0" applyFont="1" applyFill="1" applyBorder="1" applyAlignment="1" applyProtection="1">
      <alignment horizontal="center" vertical="center" wrapText="1"/>
    </xf>
    <xf numFmtId="0" fontId="39" fillId="10" borderId="18" xfId="0" applyFont="1" applyFill="1" applyBorder="1" applyAlignment="1" applyProtection="1">
      <alignment horizontal="center" vertical="center" wrapText="1"/>
    </xf>
    <xf numFmtId="0" fontId="40" fillId="10" borderId="4" xfId="0" applyFont="1" applyFill="1" applyBorder="1" applyAlignment="1" applyProtection="1">
      <alignment horizontal="center" wrapText="1"/>
    </xf>
    <xf numFmtId="0" fontId="40" fillId="10" borderId="16" xfId="0" applyFont="1" applyFill="1" applyBorder="1" applyAlignment="1" applyProtection="1">
      <alignment horizontal="center" vertical="center" wrapText="1"/>
    </xf>
    <xf numFmtId="0" fontId="40" fillId="10" borderId="19" xfId="0" applyFont="1" applyFill="1" applyBorder="1" applyAlignment="1" applyProtection="1">
      <alignment horizontal="center" vertical="center" wrapText="1"/>
    </xf>
    <xf numFmtId="0" fontId="40" fillId="10" borderId="18" xfId="0" applyFont="1" applyFill="1" applyBorder="1" applyAlignment="1" applyProtection="1">
      <alignment horizontal="center" vertical="center" wrapText="1"/>
    </xf>
    <xf numFmtId="0" fontId="0" fillId="0" borderId="4" xfId="0" applyBorder="1" applyAlignment="1">
      <alignment horizontal="left" vertical="top" wrapText="1"/>
    </xf>
    <xf numFmtId="0" fontId="40" fillId="15" borderId="4" xfId="0" applyNumberFormat="1" applyFont="1" applyFill="1" applyBorder="1" applyAlignment="1" applyProtection="1">
      <alignment horizontal="center" vertical="center" wrapText="1"/>
    </xf>
    <xf numFmtId="0" fontId="35" fillId="0" borderId="0" xfId="0" applyFont="1" applyFill="1" applyAlignment="1" applyProtection="1">
      <alignment horizontal="left"/>
    </xf>
    <xf numFmtId="0" fontId="39" fillId="10" borderId="4" xfId="0" applyFont="1" applyFill="1" applyBorder="1" applyAlignment="1" applyProtection="1">
      <alignment horizontal="center" wrapText="1"/>
    </xf>
    <xf numFmtId="168" fontId="28" fillId="0" borderId="16"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168" fontId="40" fillId="10" borderId="16" xfId="0" applyNumberFormat="1" applyFont="1" applyFill="1" applyBorder="1" applyAlignment="1" applyProtection="1">
      <alignment horizontal="center" vertical="center" wrapText="1"/>
    </xf>
    <xf numFmtId="0" fontId="0" fillId="10" borderId="19" xfId="0" applyFill="1" applyBorder="1" applyAlignment="1">
      <alignment horizontal="center" vertical="center" wrapText="1"/>
    </xf>
    <xf numFmtId="0" fontId="0" fillId="10" borderId="18" xfId="0" applyFill="1" applyBorder="1" applyAlignment="1">
      <alignment horizontal="center" vertical="center" wrapText="1"/>
    </xf>
    <xf numFmtId="0" fontId="37" fillId="9" borderId="28" xfId="0" applyFont="1" applyFill="1" applyBorder="1" applyAlignment="1" applyProtection="1">
      <alignment horizontal="left" vertical="top" wrapText="1"/>
    </xf>
    <xf numFmtId="0" fontId="37" fillId="9" borderId="29" xfId="0" applyFont="1" applyFill="1" applyBorder="1" applyAlignment="1" applyProtection="1">
      <alignment horizontal="left" vertical="top" wrapText="1"/>
    </xf>
    <xf numFmtId="0" fontId="37" fillId="9" borderId="31" xfId="0" applyFont="1" applyFill="1" applyBorder="1" applyAlignment="1" applyProtection="1">
      <alignment horizontal="left" vertical="top" wrapText="1"/>
    </xf>
    <xf numFmtId="0" fontId="37" fillId="0" borderId="28" xfId="0" applyFont="1" applyFill="1" applyBorder="1" applyAlignment="1" applyProtection="1">
      <alignment horizontal="center" vertical="center" wrapText="1"/>
    </xf>
    <xf numFmtId="0" fontId="37" fillId="0" borderId="31" xfId="0" applyFont="1" applyFill="1" applyBorder="1" applyAlignment="1" applyProtection="1">
      <alignment horizontal="center" vertical="center" wrapText="1"/>
    </xf>
    <xf numFmtId="0" fontId="37" fillId="6" borderId="28" xfId="0" applyFont="1" applyFill="1" applyBorder="1" applyAlignment="1" applyProtection="1">
      <alignment horizontal="center" vertical="center" wrapText="1"/>
    </xf>
    <xf numFmtId="0" fontId="37" fillId="6" borderId="31" xfId="0" applyFont="1" applyFill="1" applyBorder="1" applyAlignment="1" applyProtection="1">
      <alignment horizontal="center" vertical="center" wrapText="1"/>
    </xf>
    <xf numFmtId="170" fontId="37" fillId="0" borderId="28" xfId="0" applyNumberFormat="1" applyFont="1" applyBorder="1" applyAlignment="1" applyProtection="1">
      <alignment horizontal="center" vertical="center" wrapText="1"/>
    </xf>
    <xf numFmtId="170" fontId="37" fillId="0" borderId="31" xfId="0" applyNumberFormat="1" applyFont="1" applyBorder="1" applyAlignment="1" applyProtection="1">
      <alignment horizontal="center" vertical="center" wrapText="1"/>
    </xf>
    <xf numFmtId="169" fontId="37" fillId="0" borderId="28" xfId="0" applyNumberFormat="1" applyFont="1" applyFill="1" applyBorder="1" applyAlignment="1" applyProtection="1">
      <alignment horizontal="center" vertical="center" wrapText="1"/>
    </xf>
    <xf numFmtId="169" fontId="37" fillId="0" borderId="31" xfId="0" applyNumberFormat="1" applyFont="1" applyFill="1" applyBorder="1" applyAlignment="1" applyProtection="1">
      <alignment horizontal="center" vertical="center" wrapText="1"/>
    </xf>
    <xf numFmtId="0" fontId="37" fillId="0" borderId="28" xfId="0" applyFont="1" applyBorder="1" applyAlignment="1" applyProtection="1">
      <alignment horizontal="center" vertical="top" wrapText="1"/>
    </xf>
    <xf numFmtId="0" fontId="37" fillId="0" borderId="31" xfId="0" applyFont="1" applyBorder="1" applyAlignment="1" applyProtection="1">
      <alignment horizontal="center" vertical="top" wrapText="1"/>
    </xf>
    <xf numFmtId="0" fontId="37" fillId="6" borderId="28" xfId="0" applyFont="1" applyFill="1" applyBorder="1" applyAlignment="1" applyProtection="1">
      <alignment horizontal="center" vertical="top" wrapText="1"/>
      <protection locked="0"/>
    </xf>
    <xf numFmtId="0" fontId="37" fillId="6" borderId="31" xfId="0" applyFont="1" applyFill="1" applyBorder="1" applyAlignment="1" applyProtection="1">
      <alignment horizontal="center" vertical="top" wrapText="1"/>
      <protection locked="0"/>
    </xf>
    <xf numFmtId="169" fontId="22" fillId="0" borderId="28" xfId="0" applyNumberFormat="1" applyFont="1" applyBorder="1" applyAlignment="1" applyProtection="1">
      <alignment horizontal="center" vertical="center" wrapText="1"/>
    </xf>
    <xf numFmtId="169" fontId="22" fillId="0" borderId="31" xfId="0" applyNumberFormat="1" applyFont="1" applyBorder="1" applyAlignment="1" applyProtection="1">
      <alignment horizontal="center" vertical="center" wrapText="1"/>
    </xf>
    <xf numFmtId="0" fontId="33" fillId="11" borderId="25" xfId="0" applyFont="1" applyFill="1" applyBorder="1" applyAlignment="1" applyProtection="1">
      <alignment horizontal="center" wrapText="1"/>
    </xf>
    <xf numFmtId="0" fontId="33" fillId="11" borderId="26" xfId="0" applyFont="1" applyFill="1" applyBorder="1" applyAlignment="1" applyProtection="1">
      <alignment horizontal="center" wrapText="1"/>
    </xf>
    <xf numFmtId="0" fontId="33" fillId="11" borderId="27" xfId="0" applyFont="1" applyFill="1" applyBorder="1" applyAlignment="1" applyProtection="1">
      <alignment horizontal="center" wrapText="1"/>
    </xf>
    <xf numFmtId="0" fontId="33" fillId="0" borderId="0" xfId="0" applyFont="1" applyAlignment="1" applyProtection="1">
      <alignment horizontal="center"/>
    </xf>
    <xf numFmtId="0" fontId="37" fillId="9" borderId="28" xfId="0" applyFont="1" applyFill="1" applyBorder="1" applyAlignment="1" applyProtection="1">
      <alignment horizontal="center" vertical="top" wrapText="1"/>
    </xf>
    <xf numFmtId="0" fontId="37" fillId="9" borderId="29" xfId="0" applyFont="1" applyFill="1" applyBorder="1" applyAlignment="1" applyProtection="1">
      <alignment horizontal="center" vertical="top" wrapText="1"/>
    </xf>
    <xf numFmtId="0" fontId="37" fillId="9" borderId="31" xfId="0" applyFont="1" applyFill="1" applyBorder="1" applyAlignment="1" applyProtection="1">
      <alignment horizontal="center" vertical="top" wrapText="1"/>
    </xf>
    <xf numFmtId="4" fontId="38" fillId="0" borderId="28" xfId="0" applyNumberFormat="1" applyFont="1" applyBorder="1" applyAlignment="1" applyProtection="1">
      <alignment horizontal="center" vertical="center" wrapText="1"/>
    </xf>
    <xf numFmtId="4" fontId="38" fillId="0" borderId="31" xfId="0" applyNumberFormat="1" applyFont="1" applyBorder="1" applyAlignment="1" applyProtection="1">
      <alignment horizontal="center" vertical="center" wrapText="1"/>
    </xf>
    <xf numFmtId="169" fontId="38" fillId="0" borderId="28" xfId="0" applyNumberFormat="1" applyFont="1" applyBorder="1" applyAlignment="1" applyProtection="1">
      <alignment horizontal="center" vertical="center" wrapText="1"/>
    </xf>
    <xf numFmtId="169" fontId="38" fillId="0" borderId="31" xfId="0" applyNumberFormat="1" applyFont="1" applyBorder="1" applyAlignment="1" applyProtection="1">
      <alignment horizontal="center" vertical="center" wrapText="1"/>
    </xf>
    <xf numFmtId="0" fontId="0" fillId="0" borderId="0" xfId="0" applyAlignment="1">
      <alignment horizontal="left" wrapText="1"/>
    </xf>
    <xf numFmtId="0" fontId="47" fillId="0" borderId="0" xfId="0" applyFont="1" applyAlignment="1">
      <alignment horizontal="left" vertical="top" wrapText="1"/>
    </xf>
    <xf numFmtId="0" fontId="47" fillId="0" borderId="0" xfId="0" applyFont="1" applyAlignment="1">
      <alignment horizontal="center" vertical="center" wrapText="1"/>
    </xf>
    <xf numFmtId="0" fontId="0" fillId="0" borderId="0" xfId="0" applyAlignment="1">
      <alignment horizontal="left" vertical="top" wrapText="1"/>
    </xf>
    <xf numFmtId="0" fontId="0" fillId="0" borderId="0" xfId="0" applyAlignment="1">
      <alignment horizontal="left" vertical="center" wrapText="1"/>
    </xf>
    <xf numFmtId="0" fontId="46" fillId="17" borderId="4" xfId="0" applyFont="1" applyFill="1" applyBorder="1" applyAlignment="1" applyProtection="1">
      <alignment horizontal="center" vertical="center" wrapText="1"/>
    </xf>
    <xf numFmtId="164" fontId="22" fillId="0" borderId="4" xfId="1" applyNumberFormat="1" applyFont="1" applyBorder="1" applyAlignment="1" applyProtection="1">
      <alignment horizontal="center" vertical="center"/>
    </xf>
    <xf numFmtId="164" fontId="22" fillId="0" borderId="4" xfId="1" applyFont="1" applyBorder="1" applyAlignment="1" applyProtection="1">
      <alignment horizontal="center" vertical="center"/>
    </xf>
    <xf numFmtId="0" fontId="0" fillId="0" borderId="5" xfId="0" applyBorder="1" applyAlignment="1">
      <alignment horizontal="left" vertical="center" wrapText="1"/>
    </xf>
    <xf numFmtId="0" fontId="2" fillId="17" borderId="4" xfId="0" applyFont="1" applyFill="1" applyBorder="1" applyAlignment="1" applyProtection="1">
      <alignment horizontal="center" vertical="center" wrapText="1"/>
    </xf>
    <xf numFmtId="164" fontId="22" fillId="0" borderId="16" xfId="1" applyNumberFormat="1" applyFont="1" applyBorder="1" applyAlignment="1" applyProtection="1">
      <alignment horizontal="center" vertical="center"/>
    </xf>
    <xf numFmtId="164" fontId="22" fillId="0" borderId="19" xfId="1" applyNumberFormat="1" applyFont="1" applyBorder="1" applyAlignment="1" applyProtection="1">
      <alignment horizontal="center" vertical="center"/>
    </xf>
    <xf numFmtId="164" fontId="22" fillId="0" borderId="18" xfId="1" applyNumberFormat="1" applyFont="1" applyBorder="1" applyAlignment="1" applyProtection="1">
      <alignment horizontal="center" vertical="center"/>
    </xf>
    <xf numFmtId="164" fontId="22" fillId="0" borderId="16" xfId="1" applyFont="1" applyBorder="1" applyAlignment="1" applyProtection="1">
      <alignment horizontal="center" vertical="center"/>
    </xf>
    <xf numFmtId="164" fontId="22" fillId="0" borderId="19" xfId="1" applyFont="1" applyBorder="1" applyAlignment="1" applyProtection="1">
      <alignment horizontal="center" vertical="center"/>
    </xf>
    <xf numFmtId="164" fontId="22" fillId="0" borderId="18" xfId="1" applyFont="1" applyBorder="1" applyAlignment="1" applyProtection="1">
      <alignment horizontal="center" vertical="center"/>
    </xf>
    <xf numFmtId="0" fontId="2" fillId="17" borderId="6" xfId="0" applyFont="1" applyFill="1" applyBorder="1" applyAlignment="1" applyProtection="1">
      <alignment horizontal="center" vertical="center" wrapText="1"/>
    </xf>
    <xf numFmtId="0" fontId="2" fillId="17" borderId="13" xfId="0" applyFont="1" applyFill="1" applyBorder="1" applyAlignment="1" applyProtection="1">
      <alignment horizontal="center" vertical="center" wrapText="1"/>
    </xf>
    <xf numFmtId="0" fontId="2" fillId="17" borderId="7" xfId="0" applyFont="1" applyFill="1" applyBorder="1" applyAlignment="1" applyProtection="1">
      <alignment horizontal="center" vertical="center" wrapText="1"/>
    </xf>
    <xf numFmtId="0" fontId="87" fillId="0" borderId="4" xfId="0" applyFont="1" applyBorder="1" applyAlignment="1" applyProtection="1">
      <alignment horizontal="left" vertical="center" wrapText="1"/>
    </xf>
    <xf numFmtId="0" fontId="88" fillId="0" borderId="4" xfId="0" applyFont="1" applyBorder="1" applyAlignment="1">
      <alignment horizontal="left" vertical="center" wrapText="1"/>
    </xf>
    <xf numFmtId="0" fontId="30" fillId="10" borderId="6" xfId="0" applyFont="1" applyFill="1" applyBorder="1" applyAlignment="1" applyProtection="1">
      <alignment horizontal="center"/>
    </xf>
    <xf numFmtId="0" fontId="30" fillId="10" borderId="7" xfId="0" applyFont="1" applyFill="1" applyBorder="1" applyAlignment="1" applyProtection="1">
      <alignment horizontal="center"/>
    </xf>
    <xf numFmtId="0" fontId="30" fillId="10" borderId="6" xfId="0" applyFont="1" applyFill="1" applyBorder="1" applyAlignment="1" applyProtection="1">
      <alignment horizontal="left" vertical="center" wrapText="1"/>
    </xf>
    <xf numFmtId="0" fontId="30" fillId="10" borderId="7" xfId="0" applyFont="1" applyFill="1" applyBorder="1" applyAlignment="1" applyProtection="1">
      <alignment horizontal="left" vertical="center" wrapText="1"/>
    </xf>
    <xf numFmtId="0" fontId="29" fillId="10" borderId="0" xfId="0" applyFont="1" applyFill="1" applyAlignment="1" applyProtection="1">
      <alignment horizontal="center"/>
    </xf>
    <xf numFmtId="0" fontId="30" fillId="48" borderId="4" xfId="0" applyFont="1" applyFill="1" applyBorder="1" applyAlignment="1" applyProtection="1">
      <alignment horizontal="center"/>
    </xf>
    <xf numFmtId="0" fontId="30" fillId="10" borderId="13" xfId="0" applyFont="1" applyFill="1" applyBorder="1" applyAlignment="1" applyProtection="1">
      <alignment horizontal="center"/>
    </xf>
    <xf numFmtId="0" fontId="30" fillId="0" borderId="0" xfId="0" applyFont="1" applyAlignment="1" applyProtection="1">
      <alignment horizontal="center"/>
    </xf>
    <xf numFmtId="0" fontId="30" fillId="0" borderId="0" xfId="0" applyFont="1" applyFill="1" applyBorder="1" applyAlignment="1" applyProtection="1">
      <alignment horizontal="center"/>
    </xf>
    <xf numFmtId="0" fontId="30" fillId="50" borderId="18" xfId="0" applyFont="1" applyFill="1" applyBorder="1" applyAlignment="1" applyProtection="1">
      <alignment horizontal="center" wrapText="1"/>
    </xf>
    <xf numFmtId="0" fontId="47" fillId="50" borderId="18" xfId="0" applyFont="1" applyFill="1" applyBorder="1" applyAlignment="1">
      <alignment horizontal="center" wrapText="1"/>
    </xf>
    <xf numFmtId="0" fontId="31" fillId="48" borderId="4" xfId="0" applyFont="1" applyFill="1" applyBorder="1" applyAlignment="1" applyProtection="1">
      <alignment horizontal="center" vertical="center" wrapText="1"/>
    </xf>
    <xf numFmtId="0" fontId="0" fillId="48" borderId="4" xfId="0" applyFill="1" applyBorder="1" applyAlignment="1">
      <alignment horizontal="center" vertical="center" wrapText="1"/>
    </xf>
    <xf numFmtId="0" fontId="50" fillId="17" borderId="6" xfId="0" applyFont="1" applyFill="1" applyBorder="1" applyAlignment="1" applyProtection="1">
      <alignment horizontal="center" vertical="center" wrapText="1"/>
    </xf>
    <xf numFmtId="0" fontId="50" fillId="17" borderId="13" xfId="0" applyFont="1" applyFill="1" applyBorder="1" applyAlignment="1" applyProtection="1">
      <alignment horizontal="center" vertical="center" wrapText="1"/>
    </xf>
    <xf numFmtId="0" fontId="50" fillId="17" borderId="7" xfId="0" applyFont="1" applyFill="1" applyBorder="1" applyAlignment="1" applyProtection="1">
      <alignment horizontal="center" vertical="center" wrapText="1"/>
    </xf>
    <xf numFmtId="0" fontId="48" fillId="0" borderId="6" xfId="0" applyFont="1" applyBorder="1" applyAlignment="1">
      <alignment horizontal="center" vertical="center" wrapText="1"/>
    </xf>
    <xf numFmtId="0" fontId="0" fillId="0" borderId="13" xfId="0" applyBorder="1" applyAlignment="1">
      <alignment horizontal="center" vertical="center" wrapText="1"/>
    </xf>
    <xf numFmtId="0" fontId="0" fillId="0" borderId="7" xfId="0" applyBorder="1" applyAlignment="1">
      <alignment horizontal="center" vertical="center" wrapText="1"/>
    </xf>
    <xf numFmtId="0" fontId="49" fillId="0" borderId="6" xfId="0" applyFont="1" applyFill="1" applyBorder="1" applyAlignment="1">
      <alignment horizontal="left" vertical="center" wrapText="1"/>
    </xf>
    <xf numFmtId="0" fontId="49" fillId="0" borderId="13" xfId="0" applyFont="1" applyFill="1" applyBorder="1" applyAlignment="1">
      <alignment horizontal="left" vertical="center" wrapText="1"/>
    </xf>
    <xf numFmtId="0" fontId="49" fillId="0" borderId="7" xfId="0" applyFont="1" applyFill="1" applyBorder="1" applyAlignment="1">
      <alignment horizontal="left" vertical="center" wrapText="1"/>
    </xf>
    <xf numFmtId="0" fontId="30" fillId="11" borderId="16" xfId="0" applyFont="1" applyFill="1" applyBorder="1" applyAlignment="1" applyProtection="1">
      <alignment horizontal="center" vertical="center" wrapText="1"/>
    </xf>
    <xf numFmtId="0" fontId="30" fillId="11" borderId="18" xfId="0" applyFont="1" applyFill="1" applyBorder="1" applyAlignment="1" applyProtection="1">
      <alignment horizontal="center" vertical="center" wrapText="1"/>
    </xf>
    <xf numFmtId="0" fontId="50" fillId="11" borderId="4" xfId="0" applyFont="1" applyFill="1" applyBorder="1" applyAlignment="1" applyProtection="1">
      <alignment horizontal="center" vertical="center" wrapText="1"/>
    </xf>
    <xf numFmtId="0" fontId="49" fillId="0" borderId="6" xfId="0" applyFont="1" applyBorder="1" applyAlignment="1">
      <alignment horizontal="left" vertical="center" wrapText="1"/>
    </xf>
    <xf numFmtId="0" fontId="49" fillId="0" borderId="13" xfId="0" applyFont="1" applyBorder="1" applyAlignment="1">
      <alignment horizontal="left" vertical="center" wrapText="1"/>
    </xf>
    <xf numFmtId="0" fontId="49" fillId="0" borderId="7" xfId="0" applyFont="1" applyBorder="1" applyAlignment="1">
      <alignment horizontal="left" vertical="center" wrapText="1"/>
    </xf>
    <xf numFmtId="0" fontId="48" fillId="44" borderId="6" xfId="0" applyFont="1" applyFill="1" applyBorder="1" applyAlignment="1">
      <alignment horizontal="center" vertical="center" wrapText="1"/>
    </xf>
    <xf numFmtId="0" fontId="0" fillId="44" borderId="13" xfId="0" applyFill="1" applyBorder="1" applyAlignment="1">
      <alignment horizontal="center" vertical="center" wrapText="1"/>
    </xf>
    <xf numFmtId="0" fontId="48" fillId="0" borderId="6"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7" xfId="0" applyFill="1" applyBorder="1" applyAlignment="1">
      <alignment horizontal="center" vertical="center" wrapText="1"/>
    </xf>
    <xf numFmtId="0" fontId="86" fillId="17" borderId="6" xfId="0" applyFont="1" applyFill="1" applyBorder="1" applyAlignment="1">
      <alignment horizontal="center" vertical="center" wrapText="1"/>
    </xf>
    <xf numFmtId="0" fontId="47" fillId="17" borderId="13" xfId="0" applyFont="1" applyFill="1" applyBorder="1" applyAlignment="1">
      <alignment horizontal="center" vertical="center" wrapText="1"/>
    </xf>
    <xf numFmtId="0" fontId="47" fillId="17" borderId="7" xfId="0" applyFont="1" applyFill="1" applyBorder="1" applyAlignment="1">
      <alignment horizontal="center" vertical="center" wrapText="1"/>
    </xf>
    <xf numFmtId="0" fontId="50" fillId="11" borderId="6" xfId="0" applyFont="1" applyFill="1" applyBorder="1" applyAlignment="1" applyProtection="1">
      <alignment horizontal="center" vertical="center" wrapText="1"/>
    </xf>
    <xf numFmtId="0" fontId="50" fillId="11" borderId="13" xfId="0" applyFont="1" applyFill="1" applyBorder="1" applyAlignment="1" applyProtection="1">
      <alignment horizontal="center" vertical="center" wrapText="1"/>
    </xf>
    <xf numFmtId="0" fontId="50" fillId="11" borderId="7" xfId="0" applyFont="1" applyFill="1" applyBorder="1" applyAlignment="1" applyProtection="1">
      <alignment horizontal="center" vertical="center" wrapText="1"/>
    </xf>
    <xf numFmtId="0" fontId="52" fillId="0" borderId="6" xfId="0" applyFont="1" applyBorder="1" applyAlignment="1">
      <alignment horizontal="left" vertical="center" wrapText="1"/>
    </xf>
    <xf numFmtId="0" fontId="52" fillId="0" borderId="13" xfId="0" applyFont="1" applyBorder="1" applyAlignment="1">
      <alignment horizontal="left" vertical="center" wrapText="1"/>
    </xf>
    <xf numFmtId="0" fontId="52" fillId="0" borderId="7" xfId="0" applyFont="1" applyBorder="1" applyAlignment="1">
      <alignment horizontal="left" vertical="center" wrapText="1"/>
    </xf>
    <xf numFmtId="0" fontId="49" fillId="0" borderId="6" xfId="0" applyFont="1" applyBorder="1" applyAlignment="1" applyProtection="1">
      <alignment horizontal="left" vertical="center" wrapText="1"/>
    </xf>
    <xf numFmtId="0" fontId="49" fillId="0" borderId="13" xfId="0" applyFont="1" applyBorder="1" applyAlignment="1" applyProtection="1">
      <alignment horizontal="left" vertical="center" wrapText="1"/>
    </xf>
    <xf numFmtId="0" fontId="49" fillId="0" borderId="7" xfId="0" applyFont="1" applyBorder="1" applyAlignment="1" applyProtection="1">
      <alignment horizontal="left" vertical="center" wrapText="1"/>
    </xf>
    <xf numFmtId="0" fontId="48" fillId="0" borderId="6" xfId="0" applyFont="1" applyFill="1" applyBorder="1" applyAlignment="1">
      <alignment horizontal="left" vertical="center" wrapText="1"/>
    </xf>
    <xf numFmtId="0" fontId="48" fillId="0" borderId="13" xfId="0" applyFont="1" applyFill="1" applyBorder="1" applyAlignment="1">
      <alignment horizontal="left" vertical="center" wrapText="1"/>
    </xf>
    <xf numFmtId="0" fontId="48" fillId="0" borderId="7" xfId="0" applyFont="1" applyFill="1" applyBorder="1" applyAlignment="1">
      <alignment horizontal="left" vertical="center" wrapText="1"/>
    </xf>
    <xf numFmtId="0" fontId="30" fillId="11" borderId="9" xfId="0" applyFont="1" applyFill="1" applyBorder="1" applyAlignment="1" applyProtection="1">
      <alignment horizontal="center" vertical="center" wrapText="1"/>
    </xf>
    <xf numFmtId="0" fontId="30" fillId="11" borderId="8" xfId="0" applyFont="1" applyFill="1" applyBorder="1" applyAlignment="1" applyProtection="1">
      <alignment horizontal="center" vertical="center" wrapText="1"/>
    </xf>
    <xf numFmtId="0" fontId="30" fillId="11" borderId="10" xfId="0" applyFont="1" applyFill="1" applyBorder="1" applyAlignment="1" applyProtection="1">
      <alignment horizontal="center" vertical="center" wrapText="1"/>
    </xf>
    <xf numFmtId="0" fontId="30" fillId="11" borderId="11" xfId="0" applyFont="1" applyFill="1" applyBorder="1" applyAlignment="1" applyProtection="1">
      <alignment horizontal="center" vertical="center" wrapText="1"/>
    </xf>
    <xf numFmtId="0" fontId="30" fillId="11" borderId="5" xfId="0" applyFont="1" applyFill="1" applyBorder="1" applyAlignment="1" applyProtection="1">
      <alignment horizontal="center" vertical="center" wrapText="1"/>
    </xf>
    <xf numFmtId="0" fontId="30" fillId="11" borderId="12" xfId="0" applyFont="1" applyFill="1" applyBorder="1" applyAlignment="1" applyProtection="1">
      <alignment horizontal="center" vertical="center" wrapText="1"/>
    </xf>
    <xf numFmtId="0" fontId="0" fillId="17" borderId="4" xfId="0" applyFill="1" applyBorder="1" applyAlignment="1">
      <alignment horizontal="center" vertical="center" wrapText="1"/>
    </xf>
    <xf numFmtId="0" fontId="0" fillId="44" borderId="4" xfId="0" applyFill="1" applyBorder="1" applyAlignment="1">
      <alignment horizontal="center" vertical="center" wrapText="1"/>
    </xf>
    <xf numFmtId="0" fontId="0" fillId="49" borderId="6" xfId="0" applyFill="1" applyBorder="1" applyAlignment="1">
      <alignment horizontal="center" vertical="center" wrapText="1"/>
    </xf>
    <xf numFmtId="0" fontId="0" fillId="49" borderId="13" xfId="0" applyFill="1" applyBorder="1" applyAlignment="1">
      <alignment horizontal="center" vertical="center" wrapText="1"/>
    </xf>
    <xf numFmtId="0" fontId="0" fillId="49" borderId="7" xfId="0" applyFill="1" applyBorder="1" applyAlignment="1">
      <alignment horizontal="center" vertical="center" wrapText="1"/>
    </xf>
    <xf numFmtId="169" fontId="0" fillId="0" borderId="4" xfId="0" applyNumberFormat="1" applyBorder="1" applyAlignment="1">
      <alignment horizontal="center" vertical="center" wrapText="1"/>
    </xf>
    <xf numFmtId="0" fontId="0" fillId="0" borderId="4" xfId="0" applyBorder="1" applyAlignment="1">
      <alignment horizontal="center" vertical="center" wrapText="1"/>
    </xf>
    <xf numFmtId="0" fontId="0" fillId="49" borderId="4" xfId="0" applyFill="1" applyBorder="1" applyAlignment="1">
      <alignment horizontal="center" vertical="center" wrapText="1"/>
    </xf>
    <xf numFmtId="0" fontId="30" fillId="11" borderId="6" xfId="0" applyFont="1" applyFill="1" applyBorder="1" applyAlignment="1" applyProtection="1">
      <alignment horizontal="center" vertical="center" wrapText="1"/>
    </xf>
    <xf numFmtId="0" fontId="30" fillId="11" borderId="13" xfId="0" applyFont="1" applyFill="1" applyBorder="1" applyAlignment="1" applyProtection="1">
      <alignment horizontal="center" vertical="center" wrapText="1"/>
    </xf>
    <xf numFmtId="0" fontId="30" fillId="11" borderId="7" xfId="0" applyFont="1" applyFill="1" applyBorder="1" applyAlignment="1" applyProtection="1">
      <alignment horizontal="center" vertical="center" wrapText="1"/>
    </xf>
    <xf numFmtId="169" fontId="0" fillId="0" borderId="0" xfId="0" applyNumberFormat="1"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Border="1" applyAlignment="1">
      <alignment horizontal="center" vertical="center" wrapText="1"/>
    </xf>
    <xf numFmtId="0" fontId="0" fillId="0" borderId="42" xfId="0" applyFill="1" applyBorder="1" applyAlignment="1">
      <alignment horizontal="center" vertical="center" wrapText="1"/>
    </xf>
    <xf numFmtId="0" fontId="54" fillId="45" borderId="4" xfId="0" applyFont="1" applyFill="1" applyBorder="1" applyAlignment="1">
      <alignment horizontal="left" vertical="center"/>
    </xf>
    <xf numFmtId="0" fontId="55" fillId="18" borderId="4" xfId="0" applyFont="1" applyFill="1" applyBorder="1" applyAlignment="1">
      <alignment horizontal="left" vertical="center"/>
    </xf>
    <xf numFmtId="0" fontId="54" fillId="45" borderId="4" xfId="0" applyFont="1" applyFill="1" applyBorder="1" applyAlignment="1">
      <alignment horizontal="left" vertical="center" wrapText="1"/>
    </xf>
    <xf numFmtId="0" fontId="47" fillId="0" borderId="6" xfId="0" applyFont="1" applyFill="1" applyBorder="1" applyAlignment="1">
      <alignment horizontal="center" vertical="center" wrapText="1"/>
    </xf>
    <xf numFmtId="0" fontId="47" fillId="47" borderId="6" xfId="0" applyFont="1" applyFill="1" applyBorder="1" applyAlignment="1">
      <alignment horizontal="center" vertical="center" wrapText="1"/>
    </xf>
    <xf numFmtId="0" fontId="0" fillId="47" borderId="13" xfId="0" applyFill="1" applyBorder="1" applyAlignment="1">
      <alignment horizontal="center" vertical="center" wrapText="1"/>
    </xf>
    <xf numFmtId="0" fontId="0" fillId="47" borderId="7" xfId="0" applyFill="1" applyBorder="1" applyAlignment="1">
      <alignment horizontal="center" vertical="center" wrapText="1"/>
    </xf>
    <xf numFmtId="0" fontId="47" fillId="44" borderId="4" xfId="0" applyFont="1" applyFill="1" applyBorder="1" applyAlignment="1">
      <alignment horizontal="center" vertical="center" wrapText="1"/>
    </xf>
    <xf numFmtId="0" fontId="84" fillId="46" borderId="4" xfId="0" applyFont="1" applyFill="1" applyBorder="1" applyAlignment="1">
      <alignment horizontal="center" vertical="center" wrapText="1"/>
    </xf>
    <xf numFmtId="0" fontId="83" fillId="44" borderId="4" xfId="0" applyFont="1" applyFill="1" applyBorder="1" applyAlignment="1">
      <alignment horizontal="center" vertical="center" wrapText="1"/>
    </xf>
    <xf numFmtId="0" fontId="55" fillId="18" borderId="6" xfId="0" applyFont="1" applyFill="1" applyBorder="1" applyAlignment="1">
      <alignment horizontal="left" vertical="center" wrapText="1"/>
    </xf>
    <xf numFmtId="0" fontId="0" fillId="0" borderId="13" xfId="0" applyBorder="1" applyAlignment="1">
      <alignment horizontal="left" vertical="center" wrapText="1"/>
    </xf>
    <xf numFmtId="0" fontId="0" fillId="0" borderId="7" xfId="0" applyBorder="1" applyAlignment="1">
      <alignment horizontal="left" vertical="center" wrapText="1"/>
    </xf>
    <xf numFmtId="0" fontId="55" fillId="0" borderId="6" xfId="0" applyFont="1" applyBorder="1" applyAlignment="1">
      <alignment horizontal="left" vertical="center" wrapText="1"/>
    </xf>
    <xf numFmtId="0" fontId="55" fillId="0" borderId="13" xfId="0" applyFont="1" applyBorder="1" applyAlignment="1">
      <alignment horizontal="left" vertical="center" wrapText="1"/>
    </xf>
    <xf numFmtId="0" fontId="0" fillId="0" borderId="13" xfId="0" applyFont="1" applyBorder="1" applyAlignment="1">
      <alignment horizontal="left" vertical="center" wrapText="1"/>
    </xf>
    <xf numFmtId="0" fontId="0" fillId="0" borderId="7" xfId="0" applyFont="1" applyBorder="1" applyAlignment="1">
      <alignment horizontal="left" vertical="center" wrapText="1"/>
    </xf>
    <xf numFmtId="0" fontId="55" fillId="0" borderId="4" xfId="0" applyFont="1" applyBorder="1" applyAlignment="1">
      <alignment horizontal="left" vertical="center"/>
    </xf>
    <xf numFmtId="0" fontId="55" fillId="0" borderId="4" xfId="0" applyFont="1" applyBorder="1" applyAlignment="1">
      <alignment horizontal="center" vertical="center"/>
    </xf>
    <xf numFmtId="9" fontId="55" fillId="0" borderId="6" xfId="0" applyNumberFormat="1" applyFont="1" applyBorder="1" applyAlignment="1">
      <alignment horizontal="center" vertical="center" wrapText="1"/>
    </xf>
    <xf numFmtId="0" fontId="0" fillId="0" borderId="13" xfId="0" applyFont="1" applyBorder="1" applyAlignment="1">
      <alignment horizontal="center" vertical="center" wrapText="1"/>
    </xf>
    <xf numFmtId="0" fontId="0" fillId="0" borderId="7" xfId="0" applyFont="1" applyBorder="1" applyAlignment="1">
      <alignment horizontal="center" vertical="center" wrapText="1"/>
    </xf>
    <xf numFmtId="0" fontId="54" fillId="45" borderId="6" xfId="0" applyFont="1" applyFill="1" applyBorder="1" applyAlignment="1">
      <alignment horizontal="center" vertical="center" wrapText="1"/>
    </xf>
    <xf numFmtId="0" fontId="0" fillId="44" borderId="7" xfId="0" applyFill="1" applyBorder="1" applyAlignment="1">
      <alignment horizontal="center" vertical="center" wrapText="1"/>
    </xf>
    <xf numFmtId="0" fontId="54" fillId="0" borderId="4" xfId="0" applyFont="1" applyBorder="1" applyAlignment="1">
      <alignment horizontal="center" vertical="center"/>
    </xf>
    <xf numFmtId="0" fontId="54" fillId="45" borderId="13" xfId="0" applyFont="1" applyFill="1" applyBorder="1" applyAlignment="1">
      <alignment horizontal="center" vertical="center" wrapText="1"/>
    </xf>
    <xf numFmtId="0" fontId="54" fillId="45" borderId="4" xfId="0" applyFont="1" applyFill="1" applyBorder="1" applyAlignment="1">
      <alignment horizontal="center" vertical="center"/>
    </xf>
    <xf numFmtId="0" fontId="54" fillId="20" borderId="4" xfId="0" applyFont="1" applyFill="1" applyBorder="1" applyAlignment="1">
      <alignment horizontal="center" vertical="center"/>
    </xf>
    <xf numFmtId="0" fontId="55" fillId="0" borderId="4" xfId="0" applyFont="1" applyBorder="1" applyAlignment="1">
      <alignment horizontal="left" vertical="center" wrapText="1"/>
    </xf>
    <xf numFmtId="0" fontId="60" fillId="45" borderId="4" xfId="0" applyFont="1" applyFill="1" applyBorder="1" applyAlignment="1">
      <alignment horizontal="center" vertical="center"/>
    </xf>
    <xf numFmtId="0" fontId="54" fillId="45" borderId="7" xfId="0" applyFont="1" applyFill="1" applyBorder="1" applyAlignment="1">
      <alignment horizontal="center" vertical="center" wrapText="1"/>
    </xf>
    <xf numFmtId="0" fontId="55" fillId="0" borderId="4" xfId="0" applyFont="1" applyBorder="1" applyAlignment="1">
      <alignment horizontal="center" vertical="center" wrapText="1"/>
    </xf>
    <xf numFmtId="9" fontId="55" fillId="7" borderId="4" xfId="0" applyNumberFormat="1" applyFont="1" applyFill="1" applyBorder="1" applyAlignment="1">
      <alignment horizontal="left" vertical="center"/>
    </xf>
    <xf numFmtId="0" fontId="55" fillId="7" borderId="4" xfId="0" applyFont="1" applyFill="1" applyBorder="1" applyAlignment="1">
      <alignment horizontal="left" vertical="center"/>
    </xf>
    <xf numFmtId="174" fontId="55" fillId="19" borderId="4" xfId="0" applyNumberFormat="1" applyFont="1" applyFill="1" applyBorder="1" applyAlignment="1">
      <alignment horizontal="left" vertical="center"/>
    </xf>
    <xf numFmtId="0" fontId="55" fillId="20" borderId="4" xfId="0" applyFont="1" applyFill="1" applyBorder="1" applyAlignment="1">
      <alignment horizontal="center" vertical="center"/>
    </xf>
    <xf numFmtId="0" fontId="54" fillId="45" borderId="4" xfId="0" applyFont="1" applyFill="1" applyBorder="1" applyAlignment="1">
      <alignment horizontal="center" vertical="center" wrapText="1"/>
    </xf>
    <xf numFmtId="0" fontId="54" fillId="18" borderId="6" xfId="0" applyFont="1" applyFill="1" applyBorder="1" applyAlignment="1">
      <alignment horizontal="left" vertical="center" wrapText="1"/>
    </xf>
    <xf numFmtId="0" fontId="54" fillId="0" borderId="4" xfId="0" applyFont="1" applyBorder="1" applyAlignment="1">
      <alignment horizontal="left" vertical="center"/>
    </xf>
    <xf numFmtId="0" fontId="54" fillId="0" borderId="6" xfId="0" applyFont="1" applyBorder="1" applyAlignment="1">
      <alignment horizontal="center" vertical="center" wrapText="1"/>
    </xf>
    <xf numFmtId="0" fontId="60" fillId="45" borderId="4" xfId="0" applyFont="1" applyFill="1" applyBorder="1" applyAlignment="1">
      <alignment horizontal="center" vertical="center" wrapText="1"/>
    </xf>
    <xf numFmtId="172" fontId="55" fillId="0" borderId="4" xfId="0" applyNumberFormat="1" applyFont="1" applyBorder="1" applyAlignment="1">
      <alignment horizontal="center" vertical="center"/>
    </xf>
    <xf numFmtId="0" fontId="55" fillId="18" borderId="6" xfId="0" applyFont="1" applyFill="1" applyBorder="1" applyAlignment="1">
      <alignment horizontal="center" vertical="center" wrapText="1"/>
    </xf>
    <xf numFmtId="0" fontId="55" fillId="0" borderId="6" xfId="0" applyFont="1" applyBorder="1" applyAlignment="1">
      <alignment vertical="center" wrapText="1"/>
    </xf>
    <xf numFmtId="0" fontId="0" fillId="0" borderId="13" xfId="0" applyBorder="1" applyAlignment="1">
      <alignment vertical="center" wrapText="1"/>
    </xf>
    <xf numFmtId="0" fontId="0" fillId="0" borderId="7" xfId="0" applyBorder="1" applyAlignment="1">
      <alignment vertical="center" wrapText="1"/>
    </xf>
    <xf numFmtId="0" fontId="56" fillId="18" borderId="4" xfId="0" applyFont="1" applyFill="1" applyBorder="1" applyAlignment="1">
      <alignment horizontal="center" vertical="center"/>
    </xf>
    <xf numFmtId="0" fontId="55" fillId="18" borderId="4" xfId="0" applyFont="1" applyFill="1" applyBorder="1" applyAlignment="1">
      <alignment horizontal="center" vertical="center"/>
    </xf>
    <xf numFmtId="0" fontId="54" fillId="46" borderId="6" xfId="0" applyFont="1" applyFill="1" applyBorder="1" applyAlignment="1">
      <alignment horizontal="left" vertical="center" wrapText="1"/>
    </xf>
    <xf numFmtId="0" fontId="47" fillId="44" borderId="13" xfId="0" applyFont="1" applyFill="1" applyBorder="1" applyAlignment="1">
      <alignment horizontal="left" vertical="center" wrapText="1"/>
    </xf>
    <xf numFmtId="0" fontId="47" fillId="44" borderId="7" xfId="0" applyFont="1" applyFill="1" applyBorder="1" applyAlignment="1">
      <alignment horizontal="left" vertical="center" wrapText="1"/>
    </xf>
    <xf numFmtId="0" fontId="54" fillId="45" borderId="4" xfId="0" applyFont="1" applyFill="1" applyBorder="1" applyAlignment="1">
      <alignment vertical="center"/>
    </xf>
    <xf numFmtId="0" fontId="55" fillId="19" borderId="4" xfId="0" applyFont="1" applyFill="1" applyBorder="1" applyAlignment="1">
      <alignment horizontal="left" vertical="center"/>
    </xf>
    <xf numFmtId="14" fontId="55" fillId="19" borderId="4" xfId="0" applyNumberFormat="1" applyFont="1" applyFill="1" applyBorder="1" applyAlignment="1">
      <alignment horizontal="left" vertical="center"/>
    </xf>
    <xf numFmtId="0" fontId="47" fillId="0" borderId="13" xfId="0" applyFont="1" applyBorder="1" applyAlignment="1">
      <alignment horizontal="left" vertical="center" wrapText="1"/>
    </xf>
    <xf numFmtId="0" fontId="47" fillId="0" borderId="7" xfId="0" applyFont="1" applyBorder="1" applyAlignment="1">
      <alignment horizontal="left" vertical="center" wrapText="1"/>
    </xf>
    <xf numFmtId="0" fontId="54" fillId="18" borderId="6" xfId="0" applyFont="1" applyFill="1" applyBorder="1" applyAlignment="1">
      <alignment horizontal="center" vertical="center" wrapText="1"/>
    </xf>
    <xf numFmtId="0" fontId="47" fillId="0" borderId="7" xfId="0" applyFont="1" applyBorder="1" applyAlignment="1">
      <alignment horizontal="center" vertical="center" wrapText="1"/>
    </xf>
    <xf numFmtId="0" fontId="85" fillId="46" borderId="4" xfId="0" applyFont="1" applyFill="1" applyBorder="1" applyAlignment="1">
      <alignment horizontal="center" vertical="center" wrapText="1"/>
    </xf>
    <xf numFmtId="0" fontId="82" fillId="44" borderId="4" xfId="0" applyFont="1" applyFill="1" applyBorder="1" applyAlignment="1">
      <alignment horizontal="center" vertical="center" wrapText="1"/>
    </xf>
    <xf numFmtId="169" fontId="37" fillId="0" borderId="28" xfId="0" applyNumberFormat="1" applyFont="1" applyBorder="1" applyAlignment="1" applyProtection="1">
      <alignment vertical="center" wrapText="1"/>
    </xf>
    <xf numFmtId="169" fontId="37" fillId="0" borderId="31" xfId="0" applyNumberFormat="1" applyFont="1" applyBorder="1" applyAlignment="1" applyProtection="1">
      <alignment vertical="center" wrapText="1"/>
    </xf>
    <xf numFmtId="169" fontId="33" fillId="9" borderId="27" xfId="0" applyNumberFormat="1" applyFont="1" applyFill="1" applyBorder="1" applyAlignment="1" applyProtection="1">
      <alignment vertical="center" wrapText="1"/>
    </xf>
    <xf numFmtId="7" fontId="37" fillId="0" borderId="28" xfId="0" applyNumberFormat="1" applyFont="1" applyBorder="1" applyAlignment="1" applyProtection="1">
      <alignment vertical="center" wrapText="1"/>
    </xf>
    <xf numFmtId="7" fontId="37" fillId="0" borderId="31" xfId="0" applyNumberFormat="1" applyFont="1" applyBorder="1" applyAlignment="1" applyProtection="1">
      <alignment vertical="center" wrapText="1"/>
    </xf>
  </cellXfs>
  <cellStyles count="65">
    <cellStyle name="20% - Ênfase1 2" xfId="14"/>
    <cellStyle name="20% - Ênfase2 2" xfId="15"/>
    <cellStyle name="20% - Ênfase3 2" xfId="16"/>
    <cellStyle name="20% - Ênfase4 2" xfId="17"/>
    <cellStyle name="20% - Ênfase5 2" xfId="18"/>
    <cellStyle name="20% - Ênfase6 2" xfId="19"/>
    <cellStyle name="40% - Ênfase1 2" xfId="20"/>
    <cellStyle name="40% - Ênfase2 2" xfId="21"/>
    <cellStyle name="40% - Ênfase3 2" xfId="22"/>
    <cellStyle name="40% - Ênfase4 2" xfId="23"/>
    <cellStyle name="40% - Ênfase5 2" xfId="24"/>
    <cellStyle name="40% - Ênfase6 2" xfId="25"/>
    <cellStyle name="60% - Ênfase1 2" xfId="26"/>
    <cellStyle name="60% - Ênfase2 2" xfId="27"/>
    <cellStyle name="60% - Ênfase3 2" xfId="28"/>
    <cellStyle name="60% - Ênfase4 2" xfId="29"/>
    <cellStyle name="60% - Ênfase5 2" xfId="30"/>
    <cellStyle name="60% - Ênfase6 2" xfId="31"/>
    <cellStyle name="Bom 2" xfId="32"/>
    <cellStyle name="Cálculo 2" xfId="33"/>
    <cellStyle name="Célula de Verificação 2" xfId="34"/>
    <cellStyle name="Célula Vinculada 2" xfId="35"/>
    <cellStyle name="Ênfase1 2" xfId="36"/>
    <cellStyle name="Ênfase2 2" xfId="37"/>
    <cellStyle name="Ênfase3 2" xfId="38"/>
    <cellStyle name="Ênfase4 2" xfId="39"/>
    <cellStyle name="Ênfase5 2" xfId="40"/>
    <cellStyle name="Ênfase6 2" xfId="41"/>
    <cellStyle name="Entrada 2" xfId="42"/>
    <cellStyle name="Incorreto 2" xfId="43"/>
    <cellStyle name="Moeda" xfId="1" builtinId="4"/>
    <cellStyle name="Moeda 2" xfId="6"/>
    <cellStyle name="Moeda 2 2" xfId="44"/>
    <cellStyle name="Moeda 3" xfId="45"/>
    <cellStyle name="Moeda 4" xfId="46"/>
    <cellStyle name="Moeda 5" xfId="10"/>
    <cellStyle name="Moeda 6" xfId="12"/>
    <cellStyle name="Neutra 2" xfId="47"/>
    <cellStyle name="Normal" xfId="0" builtinId="0"/>
    <cellStyle name="Normal 2" xfId="4"/>
    <cellStyle name="Normal 2 2" xfId="48"/>
    <cellStyle name="Normal 3" xfId="49"/>
    <cellStyle name="Normal 4" xfId="5"/>
    <cellStyle name="Normal 5" xfId="50"/>
    <cellStyle name="Normal 6" xfId="8"/>
    <cellStyle name="Normal 7" xfId="11"/>
    <cellStyle name="Nota 2" xfId="51"/>
    <cellStyle name="Porcentagem" xfId="2" builtinId="5"/>
    <cellStyle name="Porcentagem 2" xfId="52"/>
    <cellStyle name="Porcentagem 3" xfId="53"/>
    <cellStyle name="Porcentagem 4" xfId="9"/>
    <cellStyle name="Porcentagem 5" xfId="13"/>
    <cellStyle name="Saída 2" xfId="54"/>
    <cellStyle name="Separador de milhares 2" xfId="55"/>
    <cellStyle name="Texto de Aviso 2" xfId="56"/>
    <cellStyle name="Texto Explicativo 2" xfId="57"/>
    <cellStyle name="Título 1 2" xfId="58"/>
    <cellStyle name="Título 2 2" xfId="59"/>
    <cellStyle name="Título 3 2" xfId="60"/>
    <cellStyle name="Título 4 2" xfId="61"/>
    <cellStyle name="Título 5" xfId="62"/>
    <cellStyle name="Total 2" xfId="63"/>
    <cellStyle name="Vírgula" xfId="3" builtinId="3"/>
    <cellStyle name="Vírgula 2" xfId="7"/>
    <cellStyle name="Vírgula 2 2" xfId="64"/>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EDITAL%20-%20LIMPEZA%20AGU\ANEXO%20VII-%20PLANILHAS\PLANILHA%20CONSOLIDADE%20PARA%20LIMPEZA%20-CRA-EG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do Licitante"/>
      <sheetName val="Vr Mensal"/>
      <sheetName val="Anexo IV da LC"/>
      <sheetName val="Uniforme"/>
      <sheetName val="servente"/>
      <sheetName val="serv banheiro"/>
      <sheetName val="LV com risco"/>
      <sheetName val="Limp vidros"/>
      <sheetName val="encarreg"/>
      <sheetName val="equipamentos"/>
      <sheetName val="complemento"/>
    </sheetNames>
    <sheetDataSet>
      <sheetData sheetId="0">
        <row r="9">
          <cell r="E9">
            <v>12</v>
          </cell>
        </row>
        <row r="50">
          <cell r="A50" t="str">
            <v>Lucro Presumido</v>
          </cell>
        </row>
        <row r="86">
          <cell r="H86">
            <v>0.05</v>
          </cell>
        </row>
      </sheetData>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3"/>
  <sheetViews>
    <sheetView view="pageBreakPreview" topLeftCell="A114" zoomScale="60" workbookViewId="0">
      <selection activeCell="H126" sqref="H126"/>
    </sheetView>
  </sheetViews>
  <sheetFormatPr defaultRowHeight="15"/>
  <cols>
    <col min="1" max="1" width="8.85546875" style="1" customWidth="1"/>
    <col min="2" max="2" width="55.7109375" style="1" customWidth="1"/>
    <col min="3" max="3" width="21" style="1" customWidth="1"/>
    <col min="4" max="4" width="20" style="1" bestFit="1" customWidth="1"/>
    <col min="5" max="5" width="20.85546875" style="1" bestFit="1" customWidth="1"/>
    <col min="6" max="6" width="9.140625" style="1"/>
    <col min="7" max="7" width="16.5703125" style="1" bestFit="1" customWidth="1"/>
    <col min="8" max="8" width="13.42578125" style="1" customWidth="1"/>
    <col min="9" max="255" width="9.140625" style="1"/>
    <col min="256" max="256" width="3.7109375" style="1" customWidth="1"/>
    <col min="257" max="257" width="55.7109375" style="1" customWidth="1"/>
    <col min="258" max="258" width="30" style="1" customWidth="1"/>
    <col min="259" max="259" width="24.85546875" style="1" customWidth="1"/>
    <col min="260" max="260" width="24.5703125" style="1" customWidth="1"/>
    <col min="261" max="511" width="9.140625" style="1"/>
    <col min="512" max="512" width="3.7109375" style="1" customWidth="1"/>
    <col min="513" max="513" width="55.7109375" style="1" customWidth="1"/>
    <col min="514" max="514" width="30" style="1" customWidth="1"/>
    <col min="515" max="515" width="24.85546875" style="1" customWidth="1"/>
    <col min="516" max="516" width="24.5703125" style="1" customWidth="1"/>
    <col min="517" max="767" width="9.140625" style="1"/>
    <col min="768" max="768" width="3.7109375" style="1" customWidth="1"/>
    <col min="769" max="769" width="55.7109375" style="1" customWidth="1"/>
    <col min="770" max="770" width="30" style="1" customWidth="1"/>
    <col min="771" max="771" width="24.85546875" style="1" customWidth="1"/>
    <col min="772" max="772" width="24.5703125" style="1" customWidth="1"/>
    <col min="773" max="1023" width="9.140625" style="1"/>
    <col min="1024" max="1024" width="3.7109375" style="1" customWidth="1"/>
    <col min="1025" max="1025" width="55.7109375" style="1" customWidth="1"/>
    <col min="1026" max="1026" width="30" style="1" customWidth="1"/>
    <col min="1027" max="1027" width="24.85546875" style="1" customWidth="1"/>
    <col min="1028" max="1028" width="24.5703125" style="1" customWidth="1"/>
    <col min="1029" max="1279" width="9.140625" style="1"/>
    <col min="1280" max="1280" width="3.7109375" style="1" customWidth="1"/>
    <col min="1281" max="1281" width="55.7109375" style="1" customWidth="1"/>
    <col min="1282" max="1282" width="30" style="1" customWidth="1"/>
    <col min="1283" max="1283" width="24.85546875" style="1" customWidth="1"/>
    <col min="1284" max="1284" width="24.5703125" style="1" customWidth="1"/>
    <col min="1285" max="1535" width="9.140625" style="1"/>
    <col min="1536" max="1536" width="3.7109375" style="1" customWidth="1"/>
    <col min="1537" max="1537" width="55.7109375" style="1" customWidth="1"/>
    <col min="1538" max="1538" width="30" style="1" customWidth="1"/>
    <col min="1539" max="1539" width="24.85546875" style="1" customWidth="1"/>
    <col min="1540" max="1540" width="24.5703125" style="1" customWidth="1"/>
    <col min="1541" max="1791" width="9.140625" style="1"/>
    <col min="1792" max="1792" width="3.7109375" style="1" customWidth="1"/>
    <col min="1793" max="1793" width="55.7109375" style="1" customWidth="1"/>
    <col min="1794" max="1794" width="30" style="1" customWidth="1"/>
    <col min="1795" max="1795" width="24.85546875" style="1" customWidth="1"/>
    <col min="1796" max="1796" width="24.5703125" style="1" customWidth="1"/>
    <col min="1797" max="2047" width="9.140625" style="1"/>
    <col min="2048" max="2048" width="3.7109375" style="1" customWidth="1"/>
    <col min="2049" max="2049" width="55.7109375" style="1" customWidth="1"/>
    <col min="2050" max="2050" width="30" style="1" customWidth="1"/>
    <col min="2051" max="2051" width="24.85546875" style="1" customWidth="1"/>
    <col min="2052" max="2052" width="24.5703125" style="1" customWidth="1"/>
    <col min="2053" max="2303" width="9.140625" style="1"/>
    <col min="2304" max="2304" width="3.7109375" style="1" customWidth="1"/>
    <col min="2305" max="2305" width="55.7109375" style="1" customWidth="1"/>
    <col min="2306" max="2306" width="30" style="1" customWidth="1"/>
    <col min="2307" max="2307" width="24.85546875" style="1" customWidth="1"/>
    <col min="2308" max="2308" width="24.5703125" style="1" customWidth="1"/>
    <col min="2309" max="2559" width="9.140625" style="1"/>
    <col min="2560" max="2560" width="3.7109375" style="1" customWidth="1"/>
    <col min="2561" max="2561" width="55.7109375" style="1" customWidth="1"/>
    <col min="2562" max="2562" width="30" style="1" customWidth="1"/>
    <col min="2563" max="2563" width="24.85546875" style="1" customWidth="1"/>
    <col min="2564" max="2564" width="24.5703125" style="1" customWidth="1"/>
    <col min="2565" max="2815" width="9.140625" style="1"/>
    <col min="2816" max="2816" width="3.7109375" style="1" customWidth="1"/>
    <col min="2817" max="2817" width="55.7109375" style="1" customWidth="1"/>
    <col min="2818" max="2818" width="30" style="1" customWidth="1"/>
    <col min="2819" max="2819" width="24.85546875" style="1" customWidth="1"/>
    <col min="2820" max="2820" width="24.5703125" style="1" customWidth="1"/>
    <col min="2821" max="3071" width="9.140625" style="1"/>
    <col min="3072" max="3072" width="3.7109375" style="1" customWidth="1"/>
    <col min="3073" max="3073" width="55.7109375" style="1" customWidth="1"/>
    <col min="3074" max="3074" width="30" style="1" customWidth="1"/>
    <col min="3075" max="3075" width="24.85546875" style="1" customWidth="1"/>
    <col min="3076" max="3076" width="24.5703125" style="1" customWidth="1"/>
    <col min="3077" max="3327" width="9.140625" style="1"/>
    <col min="3328" max="3328" width="3.7109375" style="1" customWidth="1"/>
    <col min="3329" max="3329" width="55.7109375" style="1" customWidth="1"/>
    <col min="3330" max="3330" width="30" style="1" customWidth="1"/>
    <col min="3331" max="3331" width="24.85546875" style="1" customWidth="1"/>
    <col min="3332" max="3332" width="24.5703125" style="1" customWidth="1"/>
    <col min="3333" max="3583" width="9.140625" style="1"/>
    <col min="3584" max="3584" width="3.7109375" style="1" customWidth="1"/>
    <col min="3585" max="3585" width="55.7109375" style="1" customWidth="1"/>
    <col min="3586" max="3586" width="30" style="1" customWidth="1"/>
    <col min="3587" max="3587" width="24.85546875" style="1" customWidth="1"/>
    <col min="3588" max="3588" width="24.5703125" style="1" customWidth="1"/>
    <col min="3589" max="3839" width="9.140625" style="1"/>
    <col min="3840" max="3840" width="3.7109375" style="1" customWidth="1"/>
    <col min="3841" max="3841" width="55.7109375" style="1" customWidth="1"/>
    <col min="3842" max="3842" width="30" style="1" customWidth="1"/>
    <col min="3843" max="3843" width="24.85546875" style="1" customWidth="1"/>
    <col min="3844" max="3844" width="24.5703125" style="1" customWidth="1"/>
    <col min="3845" max="4095" width="9.140625" style="1"/>
    <col min="4096" max="4096" width="3.7109375" style="1" customWidth="1"/>
    <col min="4097" max="4097" width="55.7109375" style="1" customWidth="1"/>
    <col min="4098" max="4098" width="30" style="1" customWidth="1"/>
    <col min="4099" max="4099" width="24.85546875" style="1" customWidth="1"/>
    <col min="4100" max="4100" width="24.5703125" style="1" customWidth="1"/>
    <col min="4101" max="4351" width="9.140625" style="1"/>
    <col min="4352" max="4352" width="3.7109375" style="1" customWidth="1"/>
    <col min="4353" max="4353" width="55.7109375" style="1" customWidth="1"/>
    <col min="4354" max="4354" width="30" style="1" customWidth="1"/>
    <col min="4355" max="4355" width="24.85546875" style="1" customWidth="1"/>
    <col min="4356" max="4356" width="24.5703125" style="1" customWidth="1"/>
    <col min="4357" max="4607" width="9.140625" style="1"/>
    <col min="4608" max="4608" width="3.7109375" style="1" customWidth="1"/>
    <col min="4609" max="4609" width="55.7109375" style="1" customWidth="1"/>
    <col min="4610" max="4610" width="30" style="1" customWidth="1"/>
    <col min="4611" max="4611" width="24.85546875" style="1" customWidth="1"/>
    <col min="4612" max="4612" width="24.5703125" style="1" customWidth="1"/>
    <col min="4613" max="4863" width="9.140625" style="1"/>
    <col min="4864" max="4864" width="3.7109375" style="1" customWidth="1"/>
    <col min="4865" max="4865" width="55.7109375" style="1" customWidth="1"/>
    <col min="4866" max="4866" width="30" style="1" customWidth="1"/>
    <col min="4867" max="4867" width="24.85546875" style="1" customWidth="1"/>
    <col min="4868" max="4868" width="24.5703125" style="1" customWidth="1"/>
    <col min="4869" max="5119" width="9.140625" style="1"/>
    <col min="5120" max="5120" width="3.7109375" style="1" customWidth="1"/>
    <col min="5121" max="5121" width="55.7109375" style="1" customWidth="1"/>
    <col min="5122" max="5122" width="30" style="1" customWidth="1"/>
    <col min="5123" max="5123" width="24.85546875" style="1" customWidth="1"/>
    <col min="5124" max="5124" width="24.5703125" style="1" customWidth="1"/>
    <col min="5125" max="5375" width="9.140625" style="1"/>
    <col min="5376" max="5376" width="3.7109375" style="1" customWidth="1"/>
    <col min="5377" max="5377" width="55.7109375" style="1" customWidth="1"/>
    <col min="5378" max="5378" width="30" style="1" customWidth="1"/>
    <col min="5379" max="5379" width="24.85546875" style="1" customWidth="1"/>
    <col min="5380" max="5380" width="24.5703125" style="1" customWidth="1"/>
    <col min="5381" max="5631" width="9.140625" style="1"/>
    <col min="5632" max="5632" width="3.7109375" style="1" customWidth="1"/>
    <col min="5633" max="5633" width="55.7109375" style="1" customWidth="1"/>
    <col min="5634" max="5634" width="30" style="1" customWidth="1"/>
    <col min="5635" max="5635" width="24.85546875" style="1" customWidth="1"/>
    <col min="5636" max="5636" width="24.5703125" style="1" customWidth="1"/>
    <col min="5637" max="5887" width="9.140625" style="1"/>
    <col min="5888" max="5888" width="3.7109375" style="1" customWidth="1"/>
    <col min="5889" max="5889" width="55.7109375" style="1" customWidth="1"/>
    <col min="5890" max="5890" width="30" style="1" customWidth="1"/>
    <col min="5891" max="5891" width="24.85546875" style="1" customWidth="1"/>
    <col min="5892" max="5892" width="24.5703125" style="1" customWidth="1"/>
    <col min="5893" max="6143" width="9.140625" style="1"/>
    <col min="6144" max="6144" width="3.7109375" style="1" customWidth="1"/>
    <col min="6145" max="6145" width="55.7109375" style="1" customWidth="1"/>
    <col min="6146" max="6146" width="30" style="1" customWidth="1"/>
    <col min="6147" max="6147" width="24.85546875" style="1" customWidth="1"/>
    <col min="6148" max="6148" width="24.5703125" style="1" customWidth="1"/>
    <col min="6149" max="6399" width="9.140625" style="1"/>
    <col min="6400" max="6400" width="3.7109375" style="1" customWidth="1"/>
    <col min="6401" max="6401" width="55.7109375" style="1" customWidth="1"/>
    <col min="6402" max="6402" width="30" style="1" customWidth="1"/>
    <col min="6403" max="6403" width="24.85546875" style="1" customWidth="1"/>
    <col min="6404" max="6404" width="24.5703125" style="1" customWidth="1"/>
    <col min="6405" max="6655" width="9.140625" style="1"/>
    <col min="6656" max="6656" width="3.7109375" style="1" customWidth="1"/>
    <col min="6657" max="6657" width="55.7109375" style="1" customWidth="1"/>
    <col min="6658" max="6658" width="30" style="1" customWidth="1"/>
    <col min="6659" max="6659" width="24.85546875" style="1" customWidth="1"/>
    <col min="6660" max="6660" width="24.5703125" style="1" customWidth="1"/>
    <col min="6661" max="6911" width="9.140625" style="1"/>
    <col min="6912" max="6912" width="3.7109375" style="1" customWidth="1"/>
    <col min="6913" max="6913" width="55.7109375" style="1" customWidth="1"/>
    <col min="6914" max="6914" width="30" style="1" customWidth="1"/>
    <col min="6915" max="6915" width="24.85546875" style="1" customWidth="1"/>
    <col min="6916" max="6916" width="24.5703125" style="1" customWidth="1"/>
    <col min="6917" max="7167" width="9.140625" style="1"/>
    <col min="7168" max="7168" width="3.7109375" style="1" customWidth="1"/>
    <col min="7169" max="7169" width="55.7109375" style="1" customWidth="1"/>
    <col min="7170" max="7170" width="30" style="1" customWidth="1"/>
    <col min="7171" max="7171" width="24.85546875" style="1" customWidth="1"/>
    <col min="7172" max="7172" width="24.5703125" style="1" customWidth="1"/>
    <col min="7173" max="7423" width="9.140625" style="1"/>
    <col min="7424" max="7424" width="3.7109375" style="1" customWidth="1"/>
    <col min="7425" max="7425" width="55.7109375" style="1" customWidth="1"/>
    <col min="7426" max="7426" width="30" style="1" customWidth="1"/>
    <col min="7427" max="7427" width="24.85546875" style="1" customWidth="1"/>
    <col min="7428" max="7428" width="24.5703125" style="1" customWidth="1"/>
    <col min="7429" max="7679" width="9.140625" style="1"/>
    <col min="7680" max="7680" width="3.7109375" style="1" customWidth="1"/>
    <col min="7681" max="7681" width="55.7109375" style="1" customWidth="1"/>
    <col min="7682" max="7682" width="30" style="1" customWidth="1"/>
    <col min="7683" max="7683" width="24.85546875" style="1" customWidth="1"/>
    <col min="7684" max="7684" width="24.5703125" style="1" customWidth="1"/>
    <col min="7685" max="7935" width="9.140625" style="1"/>
    <col min="7936" max="7936" width="3.7109375" style="1" customWidth="1"/>
    <col min="7937" max="7937" width="55.7109375" style="1" customWidth="1"/>
    <col min="7938" max="7938" width="30" style="1" customWidth="1"/>
    <col min="7939" max="7939" width="24.85546875" style="1" customWidth="1"/>
    <col min="7940" max="7940" width="24.5703125" style="1" customWidth="1"/>
    <col min="7941" max="8191" width="9.140625" style="1"/>
    <col min="8192" max="8192" width="3.7109375" style="1" customWidth="1"/>
    <col min="8193" max="8193" width="55.7109375" style="1" customWidth="1"/>
    <col min="8194" max="8194" width="30" style="1" customWidth="1"/>
    <col min="8195" max="8195" width="24.85546875" style="1" customWidth="1"/>
    <col min="8196" max="8196" width="24.5703125" style="1" customWidth="1"/>
    <col min="8197" max="8447" width="9.140625" style="1"/>
    <col min="8448" max="8448" width="3.7109375" style="1" customWidth="1"/>
    <col min="8449" max="8449" width="55.7109375" style="1" customWidth="1"/>
    <col min="8450" max="8450" width="30" style="1" customWidth="1"/>
    <col min="8451" max="8451" width="24.85546875" style="1" customWidth="1"/>
    <col min="8452" max="8452" width="24.5703125" style="1" customWidth="1"/>
    <col min="8453" max="8703" width="9.140625" style="1"/>
    <col min="8704" max="8704" width="3.7109375" style="1" customWidth="1"/>
    <col min="8705" max="8705" width="55.7109375" style="1" customWidth="1"/>
    <col min="8706" max="8706" width="30" style="1" customWidth="1"/>
    <col min="8707" max="8707" width="24.85546875" style="1" customWidth="1"/>
    <col min="8708" max="8708" width="24.5703125" style="1" customWidth="1"/>
    <col min="8709" max="8959" width="9.140625" style="1"/>
    <col min="8960" max="8960" width="3.7109375" style="1" customWidth="1"/>
    <col min="8961" max="8961" width="55.7109375" style="1" customWidth="1"/>
    <col min="8962" max="8962" width="30" style="1" customWidth="1"/>
    <col min="8963" max="8963" width="24.85546875" style="1" customWidth="1"/>
    <col min="8964" max="8964" width="24.5703125" style="1" customWidth="1"/>
    <col min="8965" max="9215" width="9.140625" style="1"/>
    <col min="9216" max="9216" width="3.7109375" style="1" customWidth="1"/>
    <col min="9217" max="9217" width="55.7109375" style="1" customWidth="1"/>
    <col min="9218" max="9218" width="30" style="1" customWidth="1"/>
    <col min="9219" max="9219" width="24.85546875" style="1" customWidth="1"/>
    <col min="9220" max="9220" width="24.5703125" style="1" customWidth="1"/>
    <col min="9221" max="9471" width="9.140625" style="1"/>
    <col min="9472" max="9472" width="3.7109375" style="1" customWidth="1"/>
    <col min="9473" max="9473" width="55.7109375" style="1" customWidth="1"/>
    <col min="9474" max="9474" width="30" style="1" customWidth="1"/>
    <col min="9475" max="9475" width="24.85546875" style="1" customWidth="1"/>
    <col min="9476" max="9476" width="24.5703125" style="1" customWidth="1"/>
    <col min="9477" max="9727" width="9.140625" style="1"/>
    <col min="9728" max="9728" width="3.7109375" style="1" customWidth="1"/>
    <col min="9729" max="9729" width="55.7109375" style="1" customWidth="1"/>
    <col min="9730" max="9730" width="30" style="1" customWidth="1"/>
    <col min="9731" max="9731" width="24.85546875" style="1" customWidth="1"/>
    <col min="9732" max="9732" width="24.5703125" style="1" customWidth="1"/>
    <col min="9733" max="9983" width="9.140625" style="1"/>
    <col min="9984" max="9984" width="3.7109375" style="1" customWidth="1"/>
    <col min="9985" max="9985" width="55.7109375" style="1" customWidth="1"/>
    <col min="9986" max="9986" width="30" style="1" customWidth="1"/>
    <col min="9987" max="9987" width="24.85546875" style="1" customWidth="1"/>
    <col min="9988" max="9988" width="24.5703125" style="1" customWidth="1"/>
    <col min="9989" max="10239" width="9.140625" style="1"/>
    <col min="10240" max="10240" width="3.7109375" style="1" customWidth="1"/>
    <col min="10241" max="10241" width="55.7109375" style="1" customWidth="1"/>
    <col min="10242" max="10242" width="30" style="1" customWidth="1"/>
    <col min="10243" max="10243" width="24.85546875" style="1" customWidth="1"/>
    <col min="10244" max="10244" width="24.5703125" style="1" customWidth="1"/>
    <col min="10245" max="10495" width="9.140625" style="1"/>
    <col min="10496" max="10496" width="3.7109375" style="1" customWidth="1"/>
    <col min="10497" max="10497" width="55.7109375" style="1" customWidth="1"/>
    <col min="10498" max="10498" width="30" style="1" customWidth="1"/>
    <col min="10499" max="10499" width="24.85546875" style="1" customWidth="1"/>
    <col min="10500" max="10500" width="24.5703125" style="1" customWidth="1"/>
    <col min="10501" max="10751" width="9.140625" style="1"/>
    <col min="10752" max="10752" width="3.7109375" style="1" customWidth="1"/>
    <col min="10753" max="10753" width="55.7109375" style="1" customWidth="1"/>
    <col min="10754" max="10754" width="30" style="1" customWidth="1"/>
    <col min="10755" max="10755" width="24.85546875" style="1" customWidth="1"/>
    <col min="10756" max="10756" width="24.5703125" style="1" customWidth="1"/>
    <col min="10757" max="11007" width="9.140625" style="1"/>
    <col min="11008" max="11008" width="3.7109375" style="1" customWidth="1"/>
    <col min="11009" max="11009" width="55.7109375" style="1" customWidth="1"/>
    <col min="11010" max="11010" width="30" style="1" customWidth="1"/>
    <col min="11011" max="11011" width="24.85546875" style="1" customWidth="1"/>
    <col min="11012" max="11012" width="24.5703125" style="1" customWidth="1"/>
    <col min="11013" max="11263" width="9.140625" style="1"/>
    <col min="11264" max="11264" width="3.7109375" style="1" customWidth="1"/>
    <col min="11265" max="11265" width="55.7109375" style="1" customWidth="1"/>
    <col min="11266" max="11266" width="30" style="1" customWidth="1"/>
    <col min="11267" max="11267" width="24.85546875" style="1" customWidth="1"/>
    <col min="11268" max="11268" width="24.5703125" style="1" customWidth="1"/>
    <col min="11269" max="11519" width="9.140625" style="1"/>
    <col min="11520" max="11520" width="3.7109375" style="1" customWidth="1"/>
    <col min="11521" max="11521" width="55.7109375" style="1" customWidth="1"/>
    <col min="11522" max="11522" width="30" style="1" customWidth="1"/>
    <col min="11523" max="11523" width="24.85546875" style="1" customWidth="1"/>
    <col min="11524" max="11524" width="24.5703125" style="1" customWidth="1"/>
    <col min="11525" max="11775" width="9.140625" style="1"/>
    <col min="11776" max="11776" width="3.7109375" style="1" customWidth="1"/>
    <col min="11777" max="11777" width="55.7109375" style="1" customWidth="1"/>
    <col min="11778" max="11778" width="30" style="1" customWidth="1"/>
    <col min="11779" max="11779" width="24.85546875" style="1" customWidth="1"/>
    <col min="11780" max="11780" width="24.5703125" style="1" customWidth="1"/>
    <col min="11781" max="12031" width="9.140625" style="1"/>
    <col min="12032" max="12032" width="3.7109375" style="1" customWidth="1"/>
    <col min="12033" max="12033" width="55.7109375" style="1" customWidth="1"/>
    <col min="12034" max="12034" width="30" style="1" customWidth="1"/>
    <col min="12035" max="12035" width="24.85546875" style="1" customWidth="1"/>
    <col min="12036" max="12036" width="24.5703125" style="1" customWidth="1"/>
    <col min="12037" max="12287" width="9.140625" style="1"/>
    <col min="12288" max="12288" width="3.7109375" style="1" customWidth="1"/>
    <col min="12289" max="12289" width="55.7109375" style="1" customWidth="1"/>
    <col min="12290" max="12290" width="30" style="1" customWidth="1"/>
    <col min="12291" max="12291" width="24.85546875" style="1" customWidth="1"/>
    <col min="12292" max="12292" width="24.5703125" style="1" customWidth="1"/>
    <col min="12293" max="12543" width="9.140625" style="1"/>
    <col min="12544" max="12544" width="3.7109375" style="1" customWidth="1"/>
    <col min="12545" max="12545" width="55.7109375" style="1" customWidth="1"/>
    <col min="12546" max="12546" width="30" style="1" customWidth="1"/>
    <col min="12547" max="12547" width="24.85546875" style="1" customWidth="1"/>
    <col min="12548" max="12548" width="24.5703125" style="1" customWidth="1"/>
    <col min="12549" max="12799" width="9.140625" style="1"/>
    <col min="12800" max="12800" width="3.7109375" style="1" customWidth="1"/>
    <col min="12801" max="12801" width="55.7109375" style="1" customWidth="1"/>
    <col min="12802" max="12802" width="30" style="1" customWidth="1"/>
    <col min="12803" max="12803" width="24.85546875" style="1" customWidth="1"/>
    <col min="12804" max="12804" width="24.5703125" style="1" customWidth="1"/>
    <col min="12805" max="13055" width="9.140625" style="1"/>
    <col min="13056" max="13056" width="3.7109375" style="1" customWidth="1"/>
    <col min="13057" max="13057" width="55.7109375" style="1" customWidth="1"/>
    <col min="13058" max="13058" width="30" style="1" customWidth="1"/>
    <col min="13059" max="13059" width="24.85546875" style="1" customWidth="1"/>
    <col min="13060" max="13060" width="24.5703125" style="1" customWidth="1"/>
    <col min="13061" max="13311" width="9.140625" style="1"/>
    <col min="13312" max="13312" width="3.7109375" style="1" customWidth="1"/>
    <col min="13313" max="13313" width="55.7109375" style="1" customWidth="1"/>
    <col min="13314" max="13314" width="30" style="1" customWidth="1"/>
    <col min="13315" max="13315" width="24.85546875" style="1" customWidth="1"/>
    <col min="13316" max="13316" width="24.5703125" style="1" customWidth="1"/>
    <col min="13317" max="13567" width="9.140625" style="1"/>
    <col min="13568" max="13568" width="3.7109375" style="1" customWidth="1"/>
    <col min="13569" max="13569" width="55.7109375" style="1" customWidth="1"/>
    <col min="13570" max="13570" width="30" style="1" customWidth="1"/>
    <col min="13571" max="13571" width="24.85546875" style="1" customWidth="1"/>
    <col min="13572" max="13572" width="24.5703125" style="1" customWidth="1"/>
    <col min="13573" max="13823" width="9.140625" style="1"/>
    <col min="13824" max="13824" width="3.7109375" style="1" customWidth="1"/>
    <col min="13825" max="13825" width="55.7109375" style="1" customWidth="1"/>
    <col min="13826" max="13826" width="30" style="1" customWidth="1"/>
    <col min="13827" max="13827" width="24.85546875" style="1" customWidth="1"/>
    <col min="13828" max="13828" width="24.5703125" style="1" customWidth="1"/>
    <col min="13829" max="14079" width="9.140625" style="1"/>
    <col min="14080" max="14080" width="3.7109375" style="1" customWidth="1"/>
    <col min="14081" max="14081" width="55.7109375" style="1" customWidth="1"/>
    <col min="14082" max="14082" width="30" style="1" customWidth="1"/>
    <col min="14083" max="14083" width="24.85546875" style="1" customWidth="1"/>
    <col min="14084" max="14084" width="24.5703125" style="1" customWidth="1"/>
    <col min="14085" max="14335" width="9.140625" style="1"/>
    <col min="14336" max="14336" width="3.7109375" style="1" customWidth="1"/>
    <col min="14337" max="14337" width="55.7109375" style="1" customWidth="1"/>
    <col min="14338" max="14338" width="30" style="1" customWidth="1"/>
    <col min="14339" max="14339" width="24.85546875" style="1" customWidth="1"/>
    <col min="14340" max="14340" width="24.5703125" style="1" customWidth="1"/>
    <col min="14341" max="14591" width="9.140625" style="1"/>
    <col min="14592" max="14592" width="3.7109375" style="1" customWidth="1"/>
    <col min="14593" max="14593" width="55.7109375" style="1" customWidth="1"/>
    <col min="14594" max="14594" width="30" style="1" customWidth="1"/>
    <col min="14595" max="14595" width="24.85546875" style="1" customWidth="1"/>
    <col min="14596" max="14596" width="24.5703125" style="1" customWidth="1"/>
    <col min="14597" max="14847" width="9.140625" style="1"/>
    <col min="14848" max="14848" width="3.7109375" style="1" customWidth="1"/>
    <col min="14849" max="14849" width="55.7109375" style="1" customWidth="1"/>
    <col min="14850" max="14850" width="30" style="1" customWidth="1"/>
    <col min="14851" max="14851" width="24.85546875" style="1" customWidth="1"/>
    <col min="14852" max="14852" width="24.5703125" style="1" customWidth="1"/>
    <col min="14853" max="15103" width="9.140625" style="1"/>
    <col min="15104" max="15104" width="3.7109375" style="1" customWidth="1"/>
    <col min="15105" max="15105" width="55.7109375" style="1" customWidth="1"/>
    <col min="15106" max="15106" width="30" style="1" customWidth="1"/>
    <col min="15107" max="15107" width="24.85546875" style="1" customWidth="1"/>
    <col min="15108" max="15108" width="24.5703125" style="1" customWidth="1"/>
    <col min="15109" max="15359" width="9.140625" style="1"/>
    <col min="15360" max="15360" width="3.7109375" style="1" customWidth="1"/>
    <col min="15361" max="15361" width="55.7109375" style="1" customWidth="1"/>
    <col min="15362" max="15362" width="30" style="1" customWidth="1"/>
    <col min="15363" max="15363" width="24.85546875" style="1" customWidth="1"/>
    <col min="15364" max="15364" width="24.5703125" style="1" customWidth="1"/>
    <col min="15365" max="15615" width="9.140625" style="1"/>
    <col min="15616" max="15616" width="3.7109375" style="1" customWidth="1"/>
    <col min="15617" max="15617" width="55.7109375" style="1" customWidth="1"/>
    <col min="15618" max="15618" width="30" style="1" customWidth="1"/>
    <col min="15619" max="15619" width="24.85546875" style="1" customWidth="1"/>
    <col min="15620" max="15620" width="24.5703125" style="1" customWidth="1"/>
    <col min="15621" max="15871" width="9.140625" style="1"/>
    <col min="15872" max="15872" width="3.7109375" style="1" customWidth="1"/>
    <col min="15873" max="15873" width="55.7109375" style="1" customWidth="1"/>
    <col min="15874" max="15874" width="30" style="1" customWidth="1"/>
    <col min="15875" max="15875" width="24.85546875" style="1" customWidth="1"/>
    <col min="15876" max="15876" width="24.5703125" style="1" customWidth="1"/>
    <col min="15877" max="16127" width="9.140625" style="1"/>
    <col min="16128" max="16128" width="3.7109375" style="1" customWidth="1"/>
    <col min="16129" max="16129" width="55.7109375" style="1" customWidth="1"/>
    <col min="16130" max="16130" width="30" style="1" customWidth="1"/>
    <col min="16131" max="16131" width="24.85546875" style="1" customWidth="1"/>
    <col min="16132" max="16132" width="24.5703125" style="1" customWidth="1"/>
    <col min="16133" max="16384" width="9.140625" style="1"/>
  </cols>
  <sheetData>
    <row r="1" spans="1:6" ht="15.75">
      <c r="A1" s="351" t="s">
        <v>133</v>
      </c>
      <c r="B1" s="351"/>
      <c r="C1" s="351"/>
      <c r="D1" s="351"/>
    </row>
    <row r="2" spans="1:6" ht="38.25" customHeight="1">
      <c r="A2" s="352" t="s">
        <v>127</v>
      </c>
      <c r="B2" s="352"/>
      <c r="C2" s="352"/>
      <c r="D2" s="352"/>
    </row>
    <row r="3" spans="1:6" ht="15.75">
      <c r="A3" s="2" t="s">
        <v>0</v>
      </c>
      <c r="B3" s="352" t="s">
        <v>132</v>
      </c>
      <c r="C3" s="360"/>
      <c r="D3" s="360"/>
      <c r="F3" s="3"/>
    </row>
    <row r="4" spans="1:6">
      <c r="A4" s="353" t="s">
        <v>1</v>
      </c>
      <c r="B4" s="354"/>
      <c r="C4" s="354"/>
      <c r="D4" s="354"/>
    </row>
    <row r="5" spans="1:6" ht="15.75" thickBot="1"/>
    <row r="6" spans="1:6" s="6" customFormat="1" ht="16.5" thickBot="1">
      <c r="A6" s="4"/>
      <c r="B6" s="4" t="s">
        <v>2</v>
      </c>
      <c r="C6" s="5"/>
    </row>
    <row r="7" spans="1:6" s="6" customFormat="1" ht="16.5" thickBot="1">
      <c r="A7" s="4"/>
      <c r="B7" s="4" t="s">
        <v>3</v>
      </c>
      <c r="C7" s="5"/>
    </row>
    <row r="8" spans="1:6" ht="15.75">
      <c r="A8" s="355" t="s">
        <v>4</v>
      </c>
      <c r="B8" s="355"/>
      <c r="C8" s="355"/>
    </row>
    <row r="9" spans="1:6" ht="16.5" thickBot="1">
      <c r="A9" s="356" t="s">
        <v>5</v>
      </c>
      <c r="B9" s="356"/>
      <c r="C9" s="356"/>
    </row>
    <row r="10" spans="1:6" ht="15.75" thickBot="1">
      <c r="A10" s="4" t="s">
        <v>6</v>
      </c>
      <c r="B10" s="4" t="s">
        <v>7</v>
      </c>
      <c r="C10" s="4"/>
    </row>
    <row r="11" spans="1:6" ht="15.75" thickBot="1">
      <c r="A11" s="4" t="s">
        <v>8</v>
      </c>
      <c r="B11" s="4" t="s">
        <v>9</v>
      </c>
      <c r="C11" s="4"/>
    </row>
    <row r="12" spans="1:6" ht="30.75" thickBot="1">
      <c r="A12" s="4" t="s">
        <v>10</v>
      </c>
      <c r="B12" s="4" t="s">
        <v>11</v>
      </c>
      <c r="C12" s="4"/>
    </row>
    <row r="13" spans="1:6" ht="54" customHeight="1" thickBot="1">
      <c r="A13" s="4" t="s">
        <v>12</v>
      </c>
      <c r="B13" s="4" t="s">
        <v>13</v>
      </c>
      <c r="C13" s="93" t="s">
        <v>126</v>
      </c>
    </row>
    <row r="14" spans="1:6" ht="16.5" thickBot="1">
      <c r="A14" s="4" t="s">
        <v>14</v>
      </c>
      <c r="B14" s="4" t="s">
        <v>15</v>
      </c>
      <c r="C14" s="7" t="s">
        <v>16</v>
      </c>
    </row>
    <row r="15" spans="1:6" ht="30.75" thickBot="1">
      <c r="A15" s="4" t="s">
        <v>17</v>
      </c>
      <c r="B15" s="4" t="s">
        <v>18</v>
      </c>
      <c r="C15" s="94">
        <v>1</v>
      </c>
    </row>
    <row r="16" spans="1:6" ht="18.75" thickBot="1">
      <c r="A16" s="4" t="s">
        <v>19</v>
      </c>
      <c r="B16" s="4" t="s">
        <v>20</v>
      </c>
      <c r="C16" s="8">
        <v>12</v>
      </c>
    </row>
    <row r="17" spans="1:4" ht="15.75">
      <c r="A17" s="357" t="s">
        <v>21</v>
      </c>
      <c r="B17" s="357"/>
      <c r="C17" s="357"/>
    </row>
    <row r="18" spans="1:4" ht="15.75">
      <c r="A18" s="357" t="s">
        <v>22</v>
      </c>
      <c r="B18" s="357"/>
      <c r="C18" s="357"/>
    </row>
    <row r="19" spans="1:4" ht="15.75">
      <c r="A19" s="357" t="s">
        <v>23</v>
      </c>
      <c r="B19" s="357"/>
      <c r="C19" s="357"/>
    </row>
    <row r="20" spans="1:4" ht="15.75">
      <c r="A20" s="9"/>
      <c r="B20" s="6"/>
      <c r="C20" s="6"/>
    </row>
    <row r="21" spans="1:4" ht="30.75">
      <c r="A21" s="10">
        <v>1</v>
      </c>
      <c r="B21" s="11" t="s">
        <v>24</v>
      </c>
      <c r="C21" s="10" t="s">
        <v>25</v>
      </c>
    </row>
    <row r="22" spans="1:4" ht="15.75">
      <c r="A22" s="12" t="s">
        <v>26</v>
      </c>
      <c r="B22" s="13"/>
      <c r="C22" s="90">
        <v>1</v>
      </c>
    </row>
    <row r="23" spans="1:4" ht="15.75">
      <c r="A23" s="9"/>
      <c r="B23" s="6"/>
      <c r="C23" s="6"/>
    </row>
    <row r="24" spans="1:4" ht="15.75">
      <c r="A24" s="14" t="s">
        <v>27</v>
      </c>
      <c r="B24" s="14"/>
      <c r="C24" s="14"/>
    </row>
    <row r="25" spans="1:4">
      <c r="A25" s="12">
        <v>2</v>
      </c>
      <c r="B25" s="15" t="s">
        <v>28</v>
      </c>
      <c r="C25" s="16"/>
    </row>
    <row r="26" spans="1:4" ht="30">
      <c r="A26" s="12">
        <v>3</v>
      </c>
      <c r="B26" s="15" t="s">
        <v>29</v>
      </c>
      <c r="C26" s="15"/>
    </row>
    <row r="27" spans="1:4">
      <c r="A27" s="12">
        <v>4</v>
      </c>
      <c r="B27" s="15" t="s">
        <v>30</v>
      </c>
      <c r="C27" s="15"/>
    </row>
    <row r="28" spans="1:4" ht="15.75">
      <c r="A28" s="358" t="s">
        <v>31</v>
      </c>
      <c r="B28" s="358"/>
      <c r="C28" s="358"/>
    </row>
    <row r="30" spans="1:4" ht="15.75">
      <c r="A30" s="17" t="s">
        <v>32</v>
      </c>
      <c r="B30" s="17" t="s">
        <v>33</v>
      </c>
      <c r="C30" s="10" t="s">
        <v>34</v>
      </c>
      <c r="D30" s="17" t="s">
        <v>35</v>
      </c>
    </row>
    <row r="31" spans="1:4" ht="15.75">
      <c r="A31" s="15" t="s">
        <v>36</v>
      </c>
      <c r="B31" s="18" t="s">
        <v>37</v>
      </c>
      <c r="C31" s="19">
        <v>0</v>
      </c>
      <c r="D31" s="20"/>
    </row>
    <row r="32" spans="1:4" ht="15.75">
      <c r="A32" s="15" t="s">
        <v>8</v>
      </c>
      <c r="B32" s="18" t="s">
        <v>38</v>
      </c>
      <c r="C32" s="19">
        <v>0</v>
      </c>
      <c r="D32" s="20">
        <v>0</v>
      </c>
    </row>
    <row r="33" spans="1:4" ht="15.75">
      <c r="A33" s="21"/>
      <c r="B33" s="11" t="s">
        <v>39</v>
      </c>
      <c r="C33" s="22">
        <f>SUM(C31:C32)</f>
        <v>0</v>
      </c>
      <c r="D33" s="23">
        <f>D31+D32</f>
        <v>0</v>
      </c>
    </row>
    <row r="34" spans="1:4" ht="15.75">
      <c r="A34" s="355" t="s">
        <v>40</v>
      </c>
      <c r="B34" s="355"/>
      <c r="C34" s="355"/>
      <c r="D34" s="355"/>
    </row>
    <row r="35" spans="1:4" ht="15.75">
      <c r="A35" s="359" t="s">
        <v>41</v>
      </c>
      <c r="B35" s="359"/>
      <c r="C35" s="359"/>
      <c r="D35" s="359"/>
    </row>
    <row r="36" spans="1:4" ht="15.75">
      <c r="A36" s="6"/>
      <c r="B36" s="6"/>
      <c r="C36" s="6"/>
      <c r="D36" s="6"/>
    </row>
    <row r="37" spans="1:4" ht="15.75">
      <c r="A37" s="350" t="s">
        <v>42</v>
      </c>
      <c r="B37" s="350"/>
      <c r="C37" s="24" t="s">
        <v>43</v>
      </c>
      <c r="D37" s="24" t="s">
        <v>44</v>
      </c>
    </row>
    <row r="38" spans="1:4" ht="15.75">
      <c r="A38" s="25">
        <v>1</v>
      </c>
      <c r="B38" s="26" t="s">
        <v>45</v>
      </c>
      <c r="C38" s="27">
        <v>0</v>
      </c>
      <c r="D38" s="28">
        <f t="shared" ref="D38:D45" si="0">$D$33*C38</f>
        <v>0</v>
      </c>
    </row>
    <row r="39" spans="1:4" ht="15.75">
      <c r="A39" s="25">
        <v>2</v>
      </c>
      <c r="B39" s="26" t="s">
        <v>46</v>
      </c>
      <c r="C39" s="27">
        <v>0</v>
      </c>
      <c r="D39" s="28">
        <f t="shared" si="0"/>
        <v>0</v>
      </c>
    </row>
    <row r="40" spans="1:4" ht="15.75">
      <c r="A40" s="25">
        <v>3</v>
      </c>
      <c r="B40" s="26" t="s">
        <v>47</v>
      </c>
      <c r="C40" s="27">
        <v>0</v>
      </c>
      <c r="D40" s="28">
        <f t="shared" si="0"/>
        <v>0</v>
      </c>
    </row>
    <row r="41" spans="1:4" ht="15.75">
      <c r="A41" s="25">
        <v>4</v>
      </c>
      <c r="B41" s="26" t="s">
        <v>48</v>
      </c>
      <c r="C41" s="27">
        <v>0</v>
      </c>
      <c r="D41" s="28">
        <f t="shared" si="0"/>
        <v>0</v>
      </c>
    </row>
    <row r="42" spans="1:4" ht="15.75">
      <c r="A42" s="25">
        <v>5</v>
      </c>
      <c r="B42" s="26" t="s">
        <v>49</v>
      </c>
      <c r="C42" s="27">
        <v>0</v>
      </c>
      <c r="D42" s="28">
        <f t="shared" si="0"/>
        <v>0</v>
      </c>
    </row>
    <row r="43" spans="1:4" ht="15.75">
      <c r="A43" s="25">
        <v>6</v>
      </c>
      <c r="B43" s="26" t="s">
        <v>50</v>
      </c>
      <c r="C43" s="27">
        <v>0</v>
      </c>
      <c r="D43" s="28">
        <f t="shared" si="0"/>
        <v>0</v>
      </c>
    </row>
    <row r="44" spans="1:4" ht="15.75">
      <c r="A44" s="25">
        <v>7</v>
      </c>
      <c r="B44" s="26" t="s">
        <v>51</v>
      </c>
      <c r="C44" s="27">
        <v>0</v>
      </c>
      <c r="D44" s="28">
        <f t="shared" si="0"/>
        <v>0</v>
      </c>
    </row>
    <row r="45" spans="1:4" ht="15.75">
      <c r="A45" s="25">
        <v>8</v>
      </c>
      <c r="B45" s="26" t="s">
        <v>52</v>
      </c>
      <c r="C45" s="27">
        <v>0</v>
      </c>
      <c r="D45" s="28">
        <f t="shared" si="0"/>
        <v>0</v>
      </c>
    </row>
    <row r="46" spans="1:4" ht="15.75">
      <c r="A46" s="362" t="s">
        <v>53</v>
      </c>
      <c r="B46" s="363"/>
      <c r="C46" s="29">
        <f>SUM(C38:C45)</f>
        <v>0</v>
      </c>
      <c r="D46" s="30">
        <f>SUM(D38:D45)</f>
        <v>0</v>
      </c>
    </row>
    <row r="47" spans="1:4" ht="15.75">
      <c r="A47" s="31"/>
      <c r="B47" s="31"/>
      <c r="C47" s="32"/>
      <c r="D47" s="33"/>
    </row>
    <row r="48" spans="1:4" ht="15.75">
      <c r="A48" s="362" t="s">
        <v>54</v>
      </c>
      <c r="B48" s="363"/>
      <c r="C48" s="24" t="s">
        <v>43</v>
      </c>
      <c r="D48" s="24" t="s">
        <v>44</v>
      </c>
    </row>
    <row r="49" spans="1:4" ht="15.75">
      <c r="A49" s="34">
        <v>9</v>
      </c>
      <c r="B49" s="35" t="s">
        <v>55</v>
      </c>
      <c r="C49" s="27">
        <v>0</v>
      </c>
      <c r="D49" s="28">
        <f>$D$33*C49</f>
        <v>0</v>
      </c>
    </row>
    <row r="50" spans="1:4" ht="15.75">
      <c r="A50" s="25">
        <v>10</v>
      </c>
      <c r="B50" s="26" t="s">
        <v>56</v>
      </c>
      <c r="C50" s="27">
        <v>0</v>
      </c>
      <c r="D50" s="28">
        <f t="shared" ref="D50:D56" si="1">$D$33*C50</f>
        <v>0</v>
      </c>
    </row>
    <row r="51" spans="1:4" ht="15.75">
      <c r="A51" s="25">
        <v>11</v>
      </c>
      <c r="B51" s="26" t="s">
        <v>57</v>
      </c>
      <c r="C51" s="27">
        <v>0</v>
      </c>
      <c r="D51" s="28">
        <f t="shared" si="1"/>
        <v>0</v>
      </c>
    </row>
    <row r="52" spans="1:4" ht="15.75">
      <c r="A52" s="25">
        <v>12</v>
      </c>
      <c r="B52" s="26" t="s">
        <v>58</v>
      </c>
      <c r="C52" s="27">
        <v>0</v>
      </c>
      <c r="D52" s="28">
        <f t="shared" si="1"/>
        <v>0</v>
      </c>
    </row>
    <row r="53" spans="1:4" ht="15.75">
      <c r="A53" s="25">
        <v>13</v>
      </c>
      <c r="B53" s="26" t="s">
        <v>59</v>
      </c>
      <c r="C53" s="27">
        <v>0</v>
      </c>
      <c r="D53" s="28">
        <f t="shared" si="1"/>
        <v>0</v>
      </c>
    </row>
    <row r="54" spans="1:4" ht="15.75">
      <c r="A54" s="25">
        <v>14</v>
      </c>
      <c r="B54" s="26" t="s">
        <v>60</v>
      </c>
      <c r="C54" s="27">
        <v>0</v>
      </c>
      <c r="D54" s="28">
        <f t="shared" si="1"/>
        <v>0</v>
      </c>
    </row>
    <row r="55" spans="1:4" ht="15.75">
      <c r="A55" s="25">
        <v>15</v>
      </c>
      <c r="B55" s="26" t="s">
        <v>61</v>
      </c>
      <c r="C55" s="27">
        <v>0</v>
      </c>
      <c r="D55" s="28">
        <f t="shared" si="1"/>
        <v>0</v>
      </c>
    </row>
    <row r="56" spans="1:4" ht="15.75">
      <c r="A56" s="25">
        <v>16</v>
      </c>
      <c r="B56" s="26" t="s">
        <v>62</v>
      </c>
      <c r="C56" s="27">
        <v>0</v>
      </c>
      <c r="D56" s="28">
        <f t="shared" si="1"/>
        <v>0</v>
      </c>
    </row>
    <row r="57" spans="1:4" ht="15.75">
      <c r="A57" s="362" t="s">
        <v>63</v>
      </c>
      <c r="B57" s="363"/>
      <c r="C57" s="29">
        <f>SUM(C49:C56)</f>
        <v>0</v>
      </c>
      <c r="D57" s="30">
        <f>SUM(D49:D56)</f>
        <v>0</v>
      </c>
    </row>
    <row r="58" spans="1:4" ht="15.75">
      <c r="A58" s="9"/>
      <c r="B58" s="6"/>
      <c r="C58" s="6"/>
      <c r="D58" s="6"/>
    </row>
    <row r="59" spans="1:4" ht="15.75">
      <c r="A59" s="362" t="s">
        <v>64</v>
      </c>
      <c r="B59" s="363"/>
      <c r="C59" s="24" t="s">
        <v>43</v>
      </c>
      <c r="D59" s="24" t="s">
        <v>44</v>
      </c>
    </row>
    <row r="60" spans="1:4" ht="15.75">
      <c r="A60" s="25">
        <v>17</v>
      </c>
      <c r="B60" s="26" t="s">
        <v>65</v>
      </c>
      <c r="C60" s="27">
        <v>0</v>
      </c>
      <c r="D60" s="28">
        <f>$D$33*C60</f>
        <v>0</v>
      </c>
    </row>
    <row r="61" spans="1:4" ht="15.75">
      <c r="A61" s="25">
        <v>18</v>
      </c>
      <c r="B61" s="26" t="s">
        <v>66</v>
      </c>
      <c r="C61" s="27">
        <v>0</v>
      </c>
      <c r="D61" s="28">
        <f>$D$33*C61</f>
        <v>0</v>
      </c>
    </row>
    <row r="62" spans="1:4" ht="15.75">
      <c r="A62" s="25">
        <v>19</v>
      </c>
      <c r="B62" s="26" t="s">
        <v>67</v>
      </c>
      <c r="C62" s="27">
        <v>0</v>
      </c>
      <c r="D62" s="28">
        <f>$D$33*C62</f>
        <v>0</v>
      </c>
    </row>
    <row r="63" spans="1:4" ht="15.75">
      <c r="A63" s="362" t="s">
        <v>68</v>
      </c>
      <c r="B63" s="363"/>
      <c r="C63" s="29">
        <f>C60+C61+C62</f>
        <v>0</v>
      </c>
      <c r="D63" s="30">
        <f>SUM(D60:D62)</f>
        <v>0</v>
      </c>
    </row>
    <row r="64" spans="1:4" ht="15.75">
      <c r="A64" s="6"/>
      <c r="B64" s="6"/>
      <c r="C64" s="6"/>
      <c r="D64" s="6"/>
    </row>
    <row r="65" spans="1:4" ht="15.75">
      <c r="A65" s="9"/>
      <c r="B65" s="6"/>
      <c r="C65" s="6"/>
      <c r="D65" s="6"/>
    </row>
    <row r="66" spans="1:4" ht="15.75">
      <c r="A66" s="362" t="s">
        <v>69</v>
      </c>
      <c r="B66" s="363"/>
      <c r="C66" s="36" t="s">
        <v>43</v>
      </c>
      <c r="D66" s="36" t="s">
        <v>44</v>
      </c>
    </row>
    <row r="67" spans="1:4" ht="30.75">
      <c r="A67" s="25">
        <v>20</v>
      </c>
      <c r="B67" s="37" t="s">
        <v>70</v>
      </c>
      <c r="C67" s="38">
        <f>C46*C57</f>
        <v>0</v>
      </c>
      <c r="D67" s="39">
        <f>D33*C67</f>
        <v>0</v>
      </c>
    </row>
    <row r="68" spans="1:4" ht="15.75">
      <c r="A68" s="6"/>
      <c r="B68" s="40"/>
      <c r="C68" s="6"/>
      <c r="D68" s="6"/>
    </row>
    <row r="69" spans="1:4" ht="15.75">
      <c r="A69" s="362" t="s">
        <v>71</v>
      </c>
      <c r="B69" s="363"/>
      <c r="C69" s="36" t="s">
        <v>43</v>
      </c>
      <c r="D69" s="36" t="s">
        <v>44</v>
      </c>
    </row>
    <row r="70" spans="1:4" ht="30.75">
      <c r="A70" s="25">
        <v>21</v>
      </c>
      <c r="B70" s="41" t="s">
        <v>72</v>
      </c>
      <c r="C70" s="38">
        <f>C46*C60</f>
        <v>0</v>
      </c>
      <c r="D70" s="39">
        <f>D33*C70</f>
        <v>0</v>
      </c>
    </row>
    <row r="71" spans="1:4" ht="15.75">
      <c r="A71" s="6"/>
      <c r="B71" s="40"/>
      <c r="C71" s="6"/>
      <c r="D71" s="6"/>
    </row>
    <row r="72" spans="1:4" ht="15.75">
      <c r="A72" s="362"/>
      <c r="B72" s="363"/>
      <c r="C72" s="36" t="s">
        <v>43</v>
      </c>
      <c r="D72" s="36" t="s">
        <v>44</v>
      </c>
    </row>
    <row r="73" spans="1:4" ht="15.75">
      <c r="A73" s="364" t="s">
        <v>73</v>
      </c>
      <c r="B73" s="365"/>
      <c r="C73" s="38">
        <f>C46+C57+C63+C67+C70</f>
        <v>0</v>
      </c>
      <c r="D73" s="39">
        <f>D46+D57+D63+D67+D70</f>
        <v>0</v>
      </c>
    </row>
    <row r="74" spans="1:4" ht="15.75">
      <c r="A74" s="6"/>
      <c r="B74" s="6"/>
      <c r="C74" s="6"/>
      <c r="D74" s="6"/>
    </row>
    <row r="75" spans="1:4" ht="15.75">
      <c r="A75" s="366"/>
      <c r="B75" s="366"/>
      <c r="C75" s="366"/>
      <c r="D75" s="36" t="s">
        <v>44</v>
      </c>
    </row>
    <row r="76" spans="1:4" ht="15.75">
      <c r="A76" s="364" t="s">
        <v>74</v>
      </c>
      <c r="B76" s="364"/>
      <c r="C76" s="364"/>
      <c r="D76" s="28">
        <f>D33+D73</f>
        <v>0</v>
      </c>
    </row>
    <row r="78" spans="1:4" ht="15.75">
      <c r="A78" s="361" t="s">
        <v>75</v>
      </c>
      <c r="B78" s="361"/>
      <c r="C78" s="361"/>
      <c r="D78" s="361"/>
    </row>
    <row r="79" spans="1:4" ht="15.75">
      <c r="A79" s="42" t="s">
        <v>76</v>
      </c>
      <c r="B79" s="372" t="s">
        <v>77</v>
      </c>
      <c r="C79" s="372"/>
      <c r="D79" s="42" t="s">
        <v>35</v>
      </c>
    </row>
    <row r="80" spans="1:4" ht="15.75">
      <c r="A80" s="15" t="s">
        <v>6</v>
      </c>
      <c r="B80" s="367" t="s">
        <v>78</v>
      </c>
      <c r="C80" s="368"/>
      <c r="D80" s="20">
        <v>0</v>
      </c>
    </row>
    <row r="81" spans="1:4" ht="15.75">
      <c r="A81" s="15" t="s">
        <v>8</v>
      </c>
      <c r="B81" s="367" t="s">
        <v>79</v>
      </c>
      <c r="C81" s="368"/>
      <c r="D81" s="20">
        <v>0</v>
      </c>
    </row>
    <row r="82" spans="1:4" ht="15.75">
      <c r="A82" s="15" t="s">
        <v>10</v>
      </c>
      <c r="B82" s="367" t="s">
        <v>80</v>
      </c>
      <c r="C82" s="368"/>
      <c r="D82" s="20">
        <v>0</v>
      </c>
    </row>
    <row r="83" spans="1:4" ht="15.75">
      <c r="A83" s="15" t="s">
        <v>12</v>
      </c>
      <c r="B83" s="367" t="s">
        <v>81</v>
      </c>
      <c r="C83" s="368"/>
      <c r="D83" s="20">
        <v>0</v>
      </c>
    </row>
    <row r="84" spans="1:4" ht="15.75">
      <c r="A84" s="15" t="s">
        <v>14</v>
      </c>
      <c r="B84" s="367" t="s">
        <v>82</v>
      </c>
      <c r="C84" s="368"/>
      <c r="D84" s="20">
        <v>0</v>
      </c>
    </row>
    <row r="85" spans="1:4" ht="15.75">
      <c r="A85" s="15" t="s">
        <v>17</v>
      </c>
      <c r="B85" s="367" t="s">
        <v>83</v>
      </c>
      <c r="C85" s="368"/>
      <c r="D85" s="20">
        <v>0</v>
      </c>
    </row>
    <row r="86" spans="1:4" ht="15.75" customHeight="1">
      <c r="A86" s="21"/>
      <c r="B86" s="369" t="s">
        <v>84</v>
      </c>
      <c r="C86" s="370"/>
      <c r="D86" s="43">
        <f>D80+D81+D82+D83+D84+D85</f>
        <v>0</v>
      </c>
    </row>
    <row r="87" spans="1:4" ht="15.75" customHeight="1">
      <c r="A87" s="371" t="s">
        <v>85</v>
      </c>
      <c r="B87" s="371"/>
      <c r="C87" s="371"/>
      <c r="D87" s="371"/>
    </row>
    <row r="88" spans="1:4" ht="15.75">
      <c r="A88" s="6"/>
      <c r="B88" s="6"/>
      <c r="C88" s="6"/>
      <c r="D88" s="6"/>
    </row>
    <row r="89" spans="1:4" ht="15.75">
      <c r="A89" s="357" t="s">
        <v>86</v>
      </c>
      <c r="B89" s="357"/>
      <c r="C89" s="357"/>
      <c r="D89" s="357"/>
    </row>
    <row r="90" spans="1:4" ht="15.75">
      <c r="A90" s="357" t="s">
        <v>87</v>
      </c>
      <c r="B90" s="357"/>
      <c r="C90" s="357"/>
      <c r="D90" s="357"/>
    </row>
    <row r="91" spans="1:4" ht="15.75">
      <c r="A91" s="44"/>
      <c r="B91" s="6"/>
      <c r="C91" s="6"/>
      <c r="D91" s="6"/>
    </row>
    <row r="92" spans="1:4">
      <c r="A92" s="376" t="s">
        <v>88</v>
      </c>
      <c r="B92" s="377" t="s">
        <v>89</v>
      </c>
      <c r="C92" s="378"/>
      <c r="D92" s="381" t="s">
        <v>90</v>
      </c>
    </row>
    <row r="93" spans="1:4">
      <c r="A93" s="376"/>
      <c r="B93" s="379"/>
      <c r="C93" s="380"/>
      <c r="D93" s="381"/>
    </row>
    <row r="94" spans="1:4" ht="15.75">
      <c r="A94" s="45" t="s">
        <v>6</v>
      </c>
      <c r="B94" s="382" t="s">
        <v>33</v>
      </c>
      <c r="C94" s="382"/>
      <c r="D94" s="46">
        <f>D33</f>
        <v>0</v>
      </c>
    </row>
    <row r="95" spans="1:4" ht="15.75">
      <c r="A95" s="45" t="s">
        <v>8</v>
      </c>
      <c r="B95" s="382" t="s">
        <v>91</v>
      </c>
      <c r="C95" s="382"/>
      <c r="D95" s="46">
        <f>D73</f>
        <v>0</v>
      </c>
    </row>
    <row r="96" spans="1:4" ht="15.75">
      <c r="A96" s="45" t="s">
        <v>10</v>
      </c>
      <c r="B96" s="382" t="s">
        <v>92</v>
      </c>
      <c r="C96" s="382"/>
      <c r="D96" s="46">
        <f>D86</f>
        <v>0</v>
      </c>
    </row>
    <row r="97" spans="1:10" ht="15.75">
      <c r="A97" s="47"/>
      <c r="B97" s="383" t="s">
        <v>93</v>
      </c>
      <c r="C97" s="383"/>
      <c r="D97" s="48">
        <f>D94+D95+D96</f>
        <v>0</v>
      </c>
    </row>
    <row r="98" spans="1:10" ht="15.75">
      <c r="A98" s="6"/>
      <c r="B98" s="6"/>
      <c r="C98" s="6"/>
      <c r="D98" s="6"/>
    </row>
    <row r="99" spans="1:10" ht="15.75">
      <c r="A99" s="357" t="s">
        <v>94</v>
      </c>
      <c r="B99" s="357"/>
      <c r="C99" s="357"/>
      <c r="D99" s="357"/>
      <c r="E99" s="49"/>
    </row>
    <row r="100" spans="1:10" ht="15.75">
      <c r="A100" s="44"/>
      <c r="B100" s="44"/>
      <c r="C100" s="44"/>
      <c r="D100" s="44"/>
      <c r="E100" s="44"/>
    </row>
    <row r="101" spans="1:10" s="51" customFormat="1" ht="15.75">
      <c r="A101" s="361" t="s">
        <v>95</v>
      </c>
      <c r="B101" s="361"/>
      <c r="C101" s="361"/>
      <c r="D101" s="361"/>
      <c r="E101" s="50"/>
    </row>
    <row r="102" spans="1:10" s="51" customFormat="1" ht="15.75">
      <c r="A102" s="52"/>
      <c r="B102" s="52"/>
      <c r="C102" s="52"/>
      <c r="D102" s="52"/>
      <c r="E102" s="50"/>
    </row>
    <row r="103" spans="1:10" ht="15.75">
      <c r="A103" s="53"/>
      <c r="B103" s="54" t="s">
        <v>96</v>
      </c>
      <c r="C103" s="55" t="s">
        <v>43</v>
      </c>
      <c r="D103" s="56" t="s">
        <v>97</v>
      </c>
      <c r="E103" s="6"/>
    </row>
    <row r="104" spans="1:10" ht="15.75">
      <c r="A104" s="15" t="s">
        <v>6</v>
      </c>
      <c r="B104" s="15" t="s">
        <v>98</v>
      </c>
      <c r="C104" s="57">
        <v>0</v>
      </c>
      <c r="D104" s="110">
        <f>D97*C104</f>
        <v>0</v>
      </c>
      <c r="E104" s="6"/>
    </row>
    <row r="105" spans="1:10" ht="15.75">
      <c r="A105" s="15" t="s">
        <v>8</v>
      </c>
      <c r="B105" s="15" t="s">
        <v>99</v>
      </c>
      <c r="C105" s="57">
        <v>0</v>
      </c>
      <c r="D105" s="110">
        <f>(D97+D104)*C105</f>
        <v>0</v>
      </c>
      <c r="E105" s="6"/>
      <c r="G105" s="58"/>
    </row>
    <row r="106" spans="1:10" ht="15.75">
      <c r="A106" s="53"/>
      <c r="B106" s="59" t="s">
        <v>100</v>
      </c>
      <c r="C106" s="60">
        <f>SUM(C104:C105)</f>
        <v>0</v>
      </c>
      <c r="D106" s="111">
        <f>D104+D105</f>
        <v>0</v>
      </c>
      <c r="E106" s="6"/>
      <c r="G106" s="61"/>
    </row>
    <row r="107" spans="1:10">
      <c r="B107" s="62"/>
      <c r="D107" s="112" t="s">
        <v>134</v>
      </c>
    </row>
    <row r="108" spans="1:10" s="63" customFormat="1" ht="15.75">
      <c r="A108" s="361" t="s">
        <v>101</v>
      </c>
      <c r="B108" s="361"/>
      <c r="C108" s="361"/>
      <c r="D108" s="361"/>
    </row>
    <row r="109" spans="1:10" ht="15.75">
      <c r="A109" s="54"/>
      <c r="B109" s="55" t="s">
        <v>102</v>
      </c>
      <c r="C109" s="64" t="s">
        <v>43</v>
      </c>
      <c r="D109" s="55" t="s">
        <v>97</v>
      </c>
    </row>
    <row r="110" spans="1:10" ht="18.75">
      <c r="A110" s="65" t="s">
        <v>6</v>
      </c>
      <c r="B110" s="373" t="s">
        <v>103</v>
      </c>
      <c r="C110" s="374"/>
      <c r="D110" s="375"/>
      <c r="H110" s="384"/>
      <c r="I110" s="384"/>
      <c r="J110" s="384"/>
    </row>
    <row r="111" spans="1:10">
      <c r="A111" s="12"/>
      <c r="B111" s="15" t="s">
        <v>104</v>
      </c>
      <c r="C111" s="66">
        <v>0</v>
      </c>
      <c r="D111" s="110">
        <f>($D$97+D106)/$C116*C111</f>
        <v>0</v>
      </c>
      <c r="H111" s="385"/>
      <c r="I111" s="385"/>
      <c r="J111" s="385"/>
    </row>
    <row r="112" spans="1:10" ht="15.75">
      <c r="A112" s="12"/>
      <c r="B112" s="18" t="s">
        <v>105</v>
      </c>
      <c r="C112" s="66">
        <v>0</v>
      </c>
      <c r="D112" s="110">
        <f>($D$97+D106)/C116*C112</f>
        <v>0</v>
      </c>
      <c r="E112" s="67"/>
    </row>
    <row r="113" spans="1:5" ht="15.75">
      <c r="A113" s="65" t="s">
        <v>8</v>
      </c>
      <c r="B113" s="386" t="s">
        <v>106</v>
      </c>
      <c r="C113" s="387"/>
      <c r="D113" s="388"/>
      <c r="E113" s="68"/>
    </row>
    <row r="114" spans="1:5">
      <c r="A114" s="12"/>
      <c r="B114" s="15" t="s">
        <v>107</v>
      </c>
      <c r="C114" s="66">
        <v>0</v>
      </c>
      <c r="D114" s="103">
        <f>($D$97+D106)/C116*C114</f>
        <v>0</v>
      </c>
      <c r="E114" s="67"/>
    </row>
    <row r="115" spans="1:5" ht="15.75">
      <c r="A115" s="59"/>
      <c r="B115" s="59" t="s">
        <v>108</v>
      </c>
      <c r="C115" s="69">
        <f>SUM(C111,C112,C114)</f>
        <v>0</v>
      </c>
      <c r="D115" s="70">
        <f>D111+D112+D114</f>
        <v>0</v>
      </c>
      <c r="E115" s="71"/>
    </row>
    <row r="116" spans="1:5" ht="15.75">
      <c r="A116" s="72"/>
      <c r="B116" s="73" t="s">
        <v>109</v>
      </c>
      <c r="C116" s="74">
        <f>1-(C115/100)</f>
        <v>1</v>
      </c>
      <c r="D116" s="75"/>
    </row>
    <row r="117" spans="1:5" ht="15.75">
      <c r="A117" s="72"/>
      <c r="B117" s="76"/>
      <c r="C117" s="76"/>
      <c r="D117" s="6"/>
    </row>
    <row r="118" spans="1:5" ht="15.75">
      <c r="A118" s="391" t="s">
        <v>110</v>
      </c>
      <c r="B118" s="391"/>
      <c r="C118" s="391"/>
      <c r="D118" s="391"/>
      <c r="E118" s="77"/>
    </row>
    <row r="119" spans="1:5" ht="15.75">
      <c r="A119" s="78"/>
      <c r="B119" s="79"/>
      <c r="C119" s="79"/>
      <c r="D119" s="79"/>
      <c r="E119" s="80"/>
    </row>
    <row r="120" spans="1:5" ht="15.75">
      <c r="A120" s="81"/>
      <c r="B120" s="372" t="s">
        <v>111</v>
      </c>
      <c r="C120" s="372"/>
      <c r="D120" s="372"/>
      <c r="E120" s="80"/>
    </row>
    <row r="121" spans="1:5" ht="15.75">
      <c r="A121" s="15"/>
      <c r="B121" s="393" t="s">
        <v>112</v>
      </c>
      <c r="C121" s="393"/>
      <c r="D121" s="82" t="s">
        <v>113</v>
      </c>
      <c r="E121" s="80"/>
    </row>
    <row r="122" spans="1:5" ht="15.75">
      <c r="A122" s="83" t="s">
        <v>6</v>
      </c>
      <c r="B122" s="394" t="s">
        <v>114</v>
      </c>
      <c r="C122" s="394"/>
      <c r="D122" s="106">
        <f>D97</f>
        <v>0</v>
      </c>
      <c r="E122" s="80"/>
    </row>
    <row r="123" spans="1:5" ht="15.75">
      <c r="A123" s="84" t="s">
        <v>8</v>
      </c>
      <c r="B123" s="394" t="s">
        <v>115</v>
      </c>
      <c r="C123" s="394"/>
      <c r="D123" s="106">
        <f>D106</f>
        <v>0</v>
      </c>
      <c r="E123" s="80"/>
    </row>
    <row r="124" spans="1:5" ht="15.75">
      <c r="A124" s="84" t="s">
        <v>10</v>
      </c>
      <c r="B124" s="394" t="s">
        <v>116</v>
      </c>
      <c r="C124" s="394"/>
      <c r="D124" s="106">
        <f>D115</f>
        <v>0</v>
      </c>
      <c r="E124" s="80"/>
    </row>
    <row r="125" spans="1:5" ht="15.75">
      <c r="A125" s="83" t="s">
        <v>12</v>
      </c>
      <c r="B125" s="389" t="s">
        <v>117</v>
      </c>
      <c r="C125" s="389"/>
      <c r="D125" s="107">
        <f>SUM(D122:D124)</f>
        <v>0</v>
      </c>
      <c r="E125" s="80"/>
    </row>
    <row r="126" spans="1:5" ht="15.75">
      <c r="A126" s="83" t="s">
        <v>14</v>
      </c>
      <c r="B126" s="92" t="s">
        <v>129</v>
      </c>
      <c r="C126" s="92"/>
      <c r="D126" s="107">
        <f>D125*2</f>
        <v>0</v>
      </c>
      <c r="E126" s="80"/>
    </row>
    <row r="127" spans="1:5" s="51" customFormat="1" ht="15.75">
      <c r="A127" s="84" t="s">
        <v>17</v>
      </c>
      <c r="B127" s="390" t="s">
        <v>118</v>
      </c>
      <c r="C127" s="390"/>
      <c r="D127" s="109">
        <f>D126*C15</f>
        <v>0</v>
      </c>
      <c r="E127" s="85"/>
    </row>
    <row r="128" spans="1:5" s="51" customFormat="1" ht="30.75">
      <c r="A128" s="84" t="s">
        <v>19</v>
      </c>
      <c r="B128" s="86" t="s">
        <v>119</v>
      </c>
      <c r="C128" s="87"/>
      <c r="D128" s="108">
        <f>D127*12</f>
        <v>0</v>
      </c>
      <c r="E128" s="85"/>
    </row>
    <row r="129" spans="1:11" ht="16.5" thickBot="1">
      <c r="A129" s="80"/>
      <c r="B129" s="80"/>
      <c r="C129" s="80"/>
      <c r="D129" s="102"/>
      <c r="E129" s="80"/>
      <c r="K129" s="51"/>
    </row>
    <row r="130" spans="1:11" ht="23.25" customHeight="1">
      <c r="A130" s="99"/>
      <c r="B130" s="392" t="s">
        <v>120</v>
      </c>
      <c r="C130" s="392"/>
      <c r="D130" s="392"/>
      <c r="E130" s="392"/>
      <c r="K130" s="51"/>
    </row>
    <row r="131" spans="1:11" ht="19.5" customHeight="1">
      <c r="A131" s="95"/>
      <c r="B131" s="98" t="s">
        <v>121</v>
      </c>
      <c r="C131" s="88" t="s">
        <v>122</v>
      </c>
      <c r="D131" s="88" t="s">
        <v>130</v>
      </c>
      <c r="E131" s="88" t="s">
        <v>123</v>
      </c>
      <c r="J131" s="51"/>
    </row>
    <row r="132" spans="1:11" ht="19.5" customHeight="1">
      <c r="A132" s="96"/>
      <c r="B132" s="98" t="s">
        <v>128</v>
      </c>
      <c r="C132" s="89" t="s">
        <v>131</v>
      </c>
      <c r="D132" s="88">
        <v>1</v>
      </c>
      <c r="E132" s="104">
        <f>D126*D132</f>
        <v>0</v>
      </c>
      <c r="J132" s="51"/>
    </row>
    <row r="133" spans="1:11" ht="15.75">
      <c r="A133" s="96"/>
      <c r="B133" s="100" t="s">
        <v>124</v>
      </c>
      <c r="C133" s="113"/>
      <c r="D133" s="114"/>
      <c r="E133" s="104">
        <f>E132*C15</f>
        <v>0</v>
      </c>
    </row>
    <row r="134" spans="1:11" ht="44.25" customHeight="1" thickBot="1">
      <c r="A134" s="97"/>
      <c r="B134" s="101" t="s">
        <v>125</v>
      </c>
      <c r="C134" s="91"/>
      <c r="D134" s="91"/>
      <c r="E134" s="105">
        <f>E133*12</f>
        <v>0</v>
      </c>
    </row>
    <row r="135" spans="1:11" ht="15.75">
      <c r="A135" s="80"/>
      <c r="B135" s="80"/>
      <c r="C135" s="80"/>
      <c r="D135" s="80"/>
      <c r="E135" s="80"/>
    </row>
    <row r="153" spans="1:5" ht="15.75">
      <c r="A153" s="6"/>
      <c r="B153" s="6"/>
      <c r="C153" s="6"/>
      <c r="D153" s="6"/>
      <c r="E153" s="6"/>
    </row>
  </sheetData>
  <sheetProtection algorithmName="SHA-512" hashValue="Sa6fGW1HhR339u/GQiCdSMg6cqMqZr6w5Pm3r7b+BBMhz3BP21LLed5hz3R1nJvbdfYRhbQepgRBiQXpFL6qww==" saltValue="tsorHFhYQEmNOA5mMlilbw==" spinCount="100000" sheet="1" objects="1" scenarios="1"/>
  <mergeCells count="59">
    <mergeCell ref="B130:E130"/>
    <mergeCell ref="B120:D120"/>
    <mergeCell ref="B121:C121"/>
    <mergeCell ref="B122:C122"/>
    <mergeCell ref="B123:C123"/>
    <mergeCell ref="B124:C124"/>
    <mergeCell ref="H110:J110"/>
    <mergeCell ref="H111:J111"/>
    <mergeCell ref="B113:D113"/>
    <mergeCell ref="B125:C125"/>
    <mergeCell ref="B127:C127"/>
    <mergeCell ref="A118:D118"/>
    <mergeCell ref="A101:D101"/>
    <mergeCell ref="A108:D108"/>
    <mergeCell ref="B110:D110"/>
    <mergeCell ref="A92:A93"/>
    <mergeCell ref="B92:C93"/>
    <mergeCell ref="D92:D93"/>
    <mergeCell ref="B94:C94"/>
    <mergeCell ref="B95:C95"/>
    <mergeCell ref="B96:C96"/>
    <mergeCell ref="B97:C97"/>
    <mergeCell ref="A99:D99"/>
    <mergeCell ref="A87:D87"/>
    <mergeCell ref="A89:D89"/>
    <mergeCell ref="B79:C79"/>
    <mergeCell ref="B80:C80"/>
    <mergeCell ref="B81:C81"/>
    <mergeCell ref="B82:C82"/>
    <mergeCell ref="B83:C83"/>
    <mergeCell ref="A90:D90"/>
    <mergeCell ref="A78:D78"/>
    <mergeCell ref="A46:B46"/>
    <mergeCell ref="A48:B48"/>
    <mergeCell ref="A57:B57"/>
    <mergeCell ref="A59:B59"/>
    <mergeCell ref="A63:B63"/>
    <mergeCell ref="A66:B66"/>
    <mergeCell ref="A69:B69"/>
    <mergeCell ref="A72:B72"/>
    <mergeCell ref="A73:B73"/>
    <mergeCell ref="A75:C75"/>
    <mergeCell ref="A76:C76"/>
    <mergeCell ref="B84:C84"/>
    <mergeCell ref="B85:C85"/>
    <mergeCell ref="B86:C86"/>
    <mergeCell ref="A37:B37"/>
    <mergeCell ref="A1:D1"/>
    <mergeCell ref="A2:D2"/>
    <mergeCell ref="A4:D4"/>
    <mergeCell ref="A8:C8"/>
    <mergeCell ref="A9:C9"/>
    <mergeCell ref="A17:C17"/>
    <mergeCell ref="A18:C18"/>
    <mergeCell ref="A19:C19"/>
    <mergeCell ref="A28:C28"/>
    <mergeCell ref="A34:D34"/>
    <mergeCell ref="A35:D35"/>
    <mergeCell ref="B3:D3"/>
  </mergeCells>
  <pageMargins left="0.51181102362204722" right="0.51181102362204722" top="0.78740157480314965" bottom="0.78740157480314965" header="0.31496062992125984" footer="0.31496062992125984"/>
  <pageSetup paperSize="9" scale="70" orientation="portrait" r:id="rId1"/>
  <rowBreaks count="2" manualBreakCount="2">
    <brk id="58" max="4" man="1"/>
    <brk id="116" max="4"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249977111117893"/>
  </sheetPr>
  <dimension ref="A1:O124"/>
  <sheetViews>
    <sheetView topLeftCell="A55" workbookViewId="0">
      <selection activeCell="K122" sqref="K122"/>
    </sheetView>
  </sheetViews>
  <sheetFormatPr defaultRowHeight="15"/>
  <cols>
    <col min="1" max="1" width="11" customWidth="1"/>
    <col min="2" max="9" width="10.7109375" customWidth="1"/>
    <col min="10" max="10" width="19.140625" customWidth="1"/>
    <col min="11" max="11" width="18.7109375" customWidth="1"/>
  </cols>
  <sheetData>
    <row r="1" spans="1:11" ht="20.100000000000001" customHeight="1">
      <c r="A1" s="556" t="s">
        <v>377</v>
      </c>
      <c r="B1" s="556"/>
      <c r="C1" s="556"/>
      <c r="D1" s="556"/>
      <c r="E1" s="556"/>
      <c r="F1" s="556"/>
      <c r="G1" s="556"/>
      <c r="H1" s="556"/>
      <c r="I1" s="556"/>
      <c r="J1" s="556"/>
      <c r="K1" s="556"/>
    </row>
    <row r="2" spans="1:11" ht="20.100000000000001" customHeight="1">
      <c r="A2" s="581" t="s">
        <v>378</v>
      </c>
      <c r="B2" s="581"/>
      <c r="C2" s="581"/>
      <c r="D2" s="582"/>
      <c r="E2" s="582"/>
      <c r="F2" s="582"/>
      <c r="G2" s="582"/>
      <c r="H2" s="582"/>
      <c r="I2" s="582"/>
      <c r="J2" s="582"/>
      <c r="K2" s="582"/>
    </row>
    <row r="3" spans="1:11" ht="20.100000000000001" customHeight="1">
      <c r="A3" s="581" t="s">
        <v>379</v>
      </c>
      <c r="B3" s="581"/>
      <c r="C3" s="581"/>
      <c r="D3" s="547"/>
      <c r="E3" s="547"/>
      <c r="F3" s="547"/>
      <c r="G3" s="547"/>
      <c r="H3" s="547"/>
      <c r="I3" s="547"/>
      <c r="J3" s="547"/>
      <c r="K3" s="547"/>
    </row>
    <row r="4" spans="1:11" ht="20.100000000000001" customHeight="1">
      <c r="A4" s="581" t="s">
        <v>380</v>
      </c>
      <c r="B4" s="581"/>
      <c r="C4" s="581"/>
      <c r="D4" s="583"/>
      <c r="E4" s="583"/>
      <c r="F4" s="583"/>
      <c r="G4" s="312" t="s">
        <v>381</v>
      </c>
      <c r="H4" s="582"/>
      <c r="I4" s="582"/>
      <c r="J4" s="582"/>
      <c r="K4" s="582"/>
    </row>
    <row r="5" spans="1:11" ht="20.100000000000001" customHeight="1">
      <c r="A5" s="576"/>
      <c r="B5" s="576"/>
      <c r="C5" s="576"/>
      <c r="D5" s="576"/>
      <c r="E5" s="576"/>
      <c r="F5" s="576"/>
      <c r="G5" s="576"/>
      <c r="H5" s="576"/>
      <c r="I5" s="576"/>
      <c r="J5" s="576"/>
      <c r="K5" s="576"/>
    </row>
    <row r="6" spans="1:11" ht="20.100000000000001" customHeight="1">
      <c r="A6" s="552" t="s">
        <v>442</v>
      </c>
      <c r="B6" s="555"/>
      <c r="C6" s="555"/>
      <c r="D6" s="490"/>
      <c r="E6" s="490"/>
      <c r="F6" s="490"/>
      <c r="G6" s="490"/>
      <c r="H6" s="490"/>
      <c r="I6" s="490"/>
      <c r="J6" s="490"/>
      <c r="K6" s="553"/>
    </row>
    <row r="7" spans="1:11" ht="20.100000000000001" customHeight="1">
      <c r="A7" s="577"/>
      <c r="B7" s="577"/>
      <c r="C7" s="577"/>
      <c r="D7" s="577"/>
      <c r="E7" s="577"/>
      <c r="F7" s="577"/>
      <c r="G7" s="577"/>
      <c r="H7" s="577"/>
      <c r="I7" s="577"/>
      <c r="J7" s="577"/>
      <c r="K7" s="577"/>
    </row>
    <row r="8" spans="1:11" ht="20.100000000000001" customHeight="1">
      <c r="A8" s="311" t="s">
        <v>6</v>
      </c>
      <c r="B8" s="540" t="s">
        <v>443</v>
      </c>
      <c r="C8" s="541"/>
      <c r="D8" s="541"/>
      <c r="E8" s="541"/>
      <c r="F8" s="541"/>
      <c r="G8" s="541"/>
      <c r="H8" s="541"/>
      <c r="I8" s="541"/>
      <c r="J8" s="542"/>
      <c r="K8" s="311"/>
    </row>
    <row r="9" spans="1:11" ht="20.100000000000001" customHeight="1">
      <c r="A9" s="299" t="s">
        <v>8</v>
      </c>
      <c r="B9" s="578" t="s">
        <v>360</v>
      </c>
      <c r="C9" s="579"/>
      <c r="D9" s="579"/>
      <c r="E9" s="579"/>
      <c r="F9" s="579"/>
      <c r="G9" s="579"/>
      <c r="H9" s="579"/>
      <c r="I9" s="579"/>
      <c r="J9" s="580"/>
      <c r="K9" s="300" t="s">
        <v>459</v>
      </c>
    </row>
    <row r="10" spans="1:11" ht="20.100000000000001" customHeight="1">
      <c r="A10" s="311" t="s">
        <v>10</v>
      </c>
      <c r="B10" s="540" t="s">
        <v>361</v>
      </c>
      <c r="C10" s="541"/>
      <c r="D10" s="541"/>
      <c r="E10" s="541"/>
      <c r="F10" s="541"/>
      <c r="G10" s="541"/>
      <c r="H10" s="541"/>
      <c r="I10" s="541"/>
      <c r="J10" s="542"/>
      <c r="K10" s="311"/>
    </row>
    <row r="11" spans="1:11" ht="20.100000000000001" customHeight="1">
      <c r="A11" s="265" t="s">
        <v>12</v>
      </c>
      <c r="B11" s="531" t="s">
        <v>382</v>
      </c>
      <c r="C11" s="531"/>
      <c r="D11" s="531"/>
      <c r="E11" s="531"/>
      <c r="F11" s="531"/>
      <c r="G11" s="531"/>
      <c r="H11" s="531"/>
      <c r="I11" s="531"/>
      <c r="J11" s="531"/>
      <c r="K11" s="243">
        <f>'[1]Dados  do Licitante'!E9</f>
        <v>12</v>
      </c>
    </row>
    <row r="12" spans="1:11" ht="20.100000000000001" customHeight="1">
      <c r="A12" s="273"/>
      <c r="B12" s="274"/>
      <c r="C12" s="274"/>
      <c r="D12" s="274"/>
      <c r="E12" s="274"/>
      <c r="F12" s="274"/>
      <c r="G12" s="274"/>
      <c r="H12" s="274"/>
      <c r="I12" s="274"/>
      <c r="J12" s="274"/>
      <c r="K12" s="275"/>
    </row>
    <row r="13" spans="1:11" ht="20.100000000000001" customHeight="1">
      <c r="A13" s="533"/>
      <c r="B13" s="492"/>
      <c r="C13" s="492"/>
      <c r="D13" s="492"/>
      <c r="E13" s="492"/>
      <c r="F13" s="492"/>
      <c r="G13" s="492"/>
      <c r="H13" s="492"/>
      <c r="I13" s="492"/>
      <c r="J13" s="492"/>
      <c r="K13" s="493"/>
    </row>
    <row r="14" spans="1:11" ht="20.100000000000001" customHeight="1">
      <c r="A14" s="534" t="s">
        <v>464</v>
      </c>
      <c r="B14" s="535"/>
      <c r="C14" s="535"/>
      <c r="D14" s="535"/>
      <c r="E14" s="535"/>
      <c r="F14" s="535"/>
      <c r="G14" s="535"/>
      <c r="H14" s="535"/>
      <c r="I14" s="535"/>
      <c r="J14" s="535"/>
      <c r="K14" s="536"/>
    </row>
    <row r="15" spans="1:11" ht="31.5" customHeight="1">
      <c r="A15" s="537" t="s">
        <v>373</v>
      </c>
      <c r="B15" s="516"/>
      <c r="C15" s="516"/>
      <c r="D15" s="516"/>
      <c r="E15" s="537" t="s">
        <v>465</v>
      </c>
      <c r="F15" s="516"/>
      <c r="G15" s="516"/>
      <c r="H15" s="516"/>
      <c r="I15" s="538" t="s">
        <v>467</v>
      </c>
      <c r="J15" s="539"/>
      <c r="K15" s="539"/>
    </row>
    <row r="16" spans="1:11" ht="20.100000000000001" customHeight="1">
      <c r="A16" s="537" t="s">
        <v>254</v>
      </c>
      <c r="B16" s="516"/>
      <c r="C16" s="516"/>
      <c r="D16" s="516"/>
      <c r="E16" s="537" t="s">
        <v>466</v>
      </c>
      <c r="F16" s="516"/>
      <c r="G16" s="516"/>
      <c r="H16" s="516"/>
      <c r="I16" s="538">
        <v>1</v>
      </c>
      <c r="J16" s="539"/>
      <c r="K16" s="539"/>
    </row>
    <row r="17" spans="1:11" ht="20.25" customHeight="1">
      <c r="A17" s="572"/>
      <c r="B17" s="478"/>
      <c r="C17" s="478"/>
      <c r="D17" s="478"/>
      <c r="E17" s="478"/>
      <c r="F17" s="478"/>
      <c r="G17" s="478"/>
      <c r="H17" s="478"/>
      <c r="I17" s="478"/>
      <c r="J17" s="478"/>
      <c r="K17" s="479"/>
    </row>
    <row r="18" spans="1:11" ht="20.100000000000001" customHeight="1">
      <c r="A18" s="552" t="s">
        <v>383</v>
      </c>
      <c r="B18" s="555"/>
      <c r="C18" s="555"/>
      <c r="D18" s="555"/>
      <c r="E18" s="555"/>
      <c r="F18" s="555"/>
      <c r="G18" s="555"/>
      <c r="H18" s="555"/>
      <c r="I18" s="555"/>
      <c r="J18" s="555"/>
      <c r="K18" s="560"/>
    </row>
    <row r="19" spans="1:11" ht="20.100000000000001" customHeight="1">
      <c r="A19" s="306">
        <v>2</v>
      </c>
      <c r="B19" s="540" t="s">
        <v>384</v>
      </c>
      <c r="C19" s="541"/>
      <c r="D19" s="541"/>
      <c r="E19" s="541"/>
      <c r="F19" s="541"/>
      <c r="G19" s="541"/>
      <c r="H19" s="541"/>
      <c r="I19" s="542"/>
      <c r="J19" s="572">
        <v>1666.14</v>
      </c>
      <c r="K19" s="479"/>
    </row>
    <row r="20" spans="1:11" ht="20.100000000000001" customHeight="1">
      <c r="A20" s="306">
        <v>3</v>
      </c>
      <c r="B20" s="540" t="s">
        <v>385</v>
      </c>
      <c r="C20" s="541"/>
      <c r="D20" s="541"/>
      <c r="E20" s="541"/>
      <c r="F20" s="541"/>
      <c r="G20" s="541"/>
      <c r="H20" s="541"/>
      <c r="I20" s="542"/>
      <c r="J20" s="572" t="s">
        <v>481</v>
      </c>
      <c r="K20" s="479"/>
    </row>
    <row r="21" spans="1:11" ht="20.100000000000001" customHeight="1">
      <c r="A21" s="306">
        <v>4</v>
      </c>
      <c r="B21" s="540" t="s">
        <v>386</v>
      </c>
      <c r="C21" s="541"/>
      <c r="D21" s="541"/>
      <c r="E21" s="541"/>
      <c r="F21" s="541"/>
      <c r="G21" s="541"/>
      <c r="H21" s="541"/>
      <c r="I21" s="542"/>
      <c r="J21" s="572"/>
      <c r="K21" s="479"/>
    </row>
    <row r="22" spans="1:11" ht="20.100000000000001" customHeight="1">
      <c r="A22" s="306">
        <v>5</v>
      </c>
      <c r="B22" s="531" t="s">
        <v>387</v>
      </c>
      <c r="C22" s="531"/>
      <c r="D22" s="531"/>
      <c r="E22" s="531"/>
      <c r="F22" s="531"/>
      <c r="G22" s="531"/>
      <c r="H22" s="531"/>
      <c r="I22" s="531"/>
      <c r="J22" s="531"/>
      <c r="K22" s="245"/>
    </row>
    <row r="23" spans="1:11" ht="19.5" customHeight="1">
      <c r="A23" s="573"/>
      <c r="B23" s="574"/>
      <c r="C23" s="574"/>
      <c r="D23" s="574"/>
      <c r="E23" s="574"/>
      <c r="F23" s="574"/>
      <c r="G23" s="574"/>
      <c r="H23" s="574"/>
      <c r="I23" s="574"/>
      <c r="J23" s="574"/>
      <c r="K23" s="575"/>
    </row>
    <row r="24" spans="1:11" ht="20.100000000000001" customHeight="1">
      <c r="A24" s="552" t="s">
        <v>388</v>
      </c>
      <c r="B24" s="555"/>
      <c r="C24" s="555"/>
      <c r="D24" s="555"/>
      <c r="E24" s="555"/>
      <c r="F24" s="555"/>
      <c r="G24" s="555"/>
      <c r="H24" s="555"/>
      <c r="I24" s="555"/>
      <c r="J24" s="560"/>
      <c r="K24" s="306"/>
    </row>
    <row r="25" spans="1:11" ht="20.100000000000001" customHeight="1">
      <c r="A25" s="306" t="s">
        <v>6</v>
      </c>
      <c r="B25" s="531" t="s">
        <v>389</v>
      </c>
      <c r="C25" s="531"/>
      <c r="D25" s="531"/>
      <c r="E25" s="531"/>
      <c r="F25" s="531"/>
      <c r="G25" s="531"/>
      <c r="H25" s="531"/>
      <c r="I25" s="531"/>
      <c r="J25" s="531"/>
      <c r="K25" s="310">
        <f>J19</f>
        <v>1666.14</v>
      </c>
    </row>
    <row r="26" spans="1:11" ht="20.100000000000001" customHeight="1">
      <c r="A26" s="306" t="s">
        <v>8</v>
      </c>
      <c r="B26" s="244" t="s">
        <v>390</v>
      </c>
      <c r="C26" s="244"/>
      <c r="D26" s="244"/>
      <c r="E26" s="248" t="s">
        <v>391</v>
      </c>
      <c r="F26" s="248"/>
      <c r="G26" s="244"/>
      <c r="H26" s="248" t="s">
        <v>392</v>
      </c>
      <c r="I26" s="244"/>
      <c r="J26" s="266"/>
      <c r="K26" s="310">
        <f>K25*30%</f>
        <v>499.84199999999998</v>
      </c>
    </row>
    <row r="27" spans="1:11" ht="20.100000000000001" customHeight="1">
      <c r="A27" s="556" t="s">
        <v>10</v>
      </c>
      <c r="B27" s="531" t="s">
        <v>393</v>
      </c>
      <c r="C27" s="531"/>
      <c r="D27" s="531"/>
      <c r="E27" s="248" t="s">
        <v>394</v>
      </c>
      <c r="F27" s="248"/>
      <c r="G27" s="244"/>
      <c r="H27" s="244"/>
      <c r="I27" s="244"/>
      <c r="J27" s="244"/>
      <c r="K27" s="571">
        <v>0</v>
      </c>
    </row>
    <row r="28" spans="1:11" ht="20.100000000000001" customHeight="1">
      <c r="A28" s="556"/>
      <c r="B28" s="531"/>
      <c r="C28" s="531"/>
      <c r="D28" s="531"/>
      <c r="E28" s="248" t="s">
        <v>395</v>
      </c>
      <c r="F28" s="248"/>
      <c r="G28" s="244"/>
      <c r="H28" s="248" t="s">
        <v>396</v>
      </c>
      <c r="I28" s="244"/>
      <c r="J28" s="248"/>
      <c r="K28" s="571"/>
    </row>
    <row r="29" spans="1:11" ht="20.100000000000001" customHeight="1">
      <c r="A29" s="306" t="s">
        <v>12</v>
      </c>
      <c r="B29" s="547" t="s">
        <v>397</v>
      </c>
      <c r="C29" s="547"/>
      <c r="D29" s="547"/>
      <c r="E29" s="547"/>
      <c r="F29" s="547"/>
      <c r="G29" s="547"/>
      <c r="H29" s="547"/>
      <c r="I29" s="547"/>
      <c r="J29" s="547"/>
      <c r="K29" s="250"/>
    </row>
    <row r="30" spans="1:11" ht="20.100000000000001" customHeight="1">
      <c r="A30" s="306" t="s">
        <v>14</v>
      </c>
      <c r="B30" s="531" t="s">
        <v>398</v>
      </c>
      <c r="C30" s="531"/>
      <c r="D30" s="531"/>
      <c r="E30" s="531"/>
      <c r="F30" s="531"/>
      <c r="G30" s="531"/>
      <c r="H30" s="531"/>
      <c r="I30" s="531"/>
      <c r="J30" s="531"/>
      <c r="K30" s="250"/>
    </row>
    <row r="31" spans="1:11" ht="20.100000000000001" customHeight="1">
      <c r="A31" s="306" t="s">
        <v>17</v>
      </c>
      <c r="B31" s="531" t="s">
        <v>399</v>
      </c>
      <c r="C31" s="531"/>
      <c r="D31" s="531"/>
      <c r="E31" s="531"/>
      <c r="F31" s="531"/>
      <c r="G31" s="531"/>
      <c r="H31" s="531"/>
      <c r="I31" s="531"/>
      <c r="J31" s="531"/>
      <c r="K31" s="250"/>
    </row>
    <row r="32" spans="1:11" ht="20.100000000000001" customHeight="1">
      <c r="A32" s="306" t="s">
        <v>19</v>
      </c>
      <c r="B32" s="531" t="s">
        <v>83</v>
      </c>
      <c r="C32" s="531"/>
      <c r="D32" s="531"/>
      <c r="E32" s="531"/>
      <c r="F32" s="531"/>
      <c r="G32" s="531"/>
      <c r="H32" s="531"/>
      <c r="I32" s="531"/>
      <c r="J32" s="531"/>
      <c r="K32" s="250"/>
    </row>
    <row r="33" spans="1:11" ht="20.100000000000001" customHeight="1">
      <c r="A33" s="552" t="s">
        <v>400</v>
      </c>
      <c r="B33" s="555"/>
      <c r="C33" s="555"/>
      <c r="D33" s="555"/>
      <c r="E33" s="555"/>
      <c r="F33" s="490"/>
      <c r="G33" s="490"/>
      <c r="H33" s="490"/>
      <c r="I33" s="490"/>
      <c r="J33" s="553"/>
      <c r="K33" s="278">
        <f>SUM(K25:K32)</f>
        <v>2165.982</v>
      </c>
    </row>
    <row r="34" spans="1:11" ht="20.100000000000001" customHeight="1">
      <c r="A34" s="554"/>
      <c r="B34" s="554"/>
      <c r="C34" s="554"/>
      <c r="D34" s="554"/>
      <c r="E34" s="554"/>
      <c r="F34" s="554"/>
      <c r="G34" s="554"/>
      <c r="H34" s="554"/>
      <c r="I34" s="554"/>
      <c r="J34" s="554"/>
      <c r="K34" s="554"/>
    </row>
    <row r="35" spans="1:11" ht="20.100000000000001" customHeight="1">
      <c r="A35" s="552" t="s">
        <v>401</v>
      </c>
      <c r="B35" s="555"/>
      <c r="C35" s="555"/>
      <c r="D35" s="555"/>
      <c r="E35" s="555"/>
      <c r="F35" s="555"/>
      <c r="G35" s="555"/>
      <c r="H35" s="555"/>
      <c r="I35" s="555"/>
      <c r="J35" s="560"/>
      <c r="K35" s="570"/>
    </row>
    <row r="36" spans="1:11" ht="20.100000000000001" customHeight="1">
      <c r="A36" s="552" t="s">
        <v>449</v>
      </c>
      <c r="B36" s="555"/>
      <c r="C36" s="555"/>
      <c r="D36" s="555"/>
      <c r="E36" s="555"/>
      <c r="F36" s="555"/>
      <c r="G36" s="555"/>
      <c r="H36" s="555"/>
      <c r="I36" s="555"/>
      <c r="J36" s="560"/>
      <c r="K36" s="570"/>
    </row>
    <row r="37" spans="1:11" ht="20.100000000000001" customHeight="1">
      <c r="A37" s="307" t="s">
        <v>6</v>
      </c>
      <c r="B37" s="568" t="s">
        <v>402</v>
      </c>
      <c r="C37" s="568"/>
      <c r="D37" s="568"/>
      <c r="E37" s="568"/>
      <c r="F37" s="568"/>
      <c r="G37" s="568"/>
      <c r="H37" s="568"/>
      <c r="I37" s="568"/>
      <c r="J37" s="252">
        <v>8.3299999999999999E-2</v>
      </c>
      <c r="K37" s="310">
        <f>K33*J37</f>
        <v>180.42630059999999</v>
      </c>
    </row>
    <row r="38" spans="1:11" ht="20.100000000000001" customHeight="1">
      <c r="A38" s="307" t="s">
        <v>8</v>
      </c>
      <c r="B38" s="547" t="s">
        <v>444</v>
      </c>
      <c r="C38" s="547"/>
      <c r="D38" s="547"/>
      <c r="E38" s="547"/>
      <c r="F38" s="547"/>
      <c r="G38" s="547"/>
      <c r="H38" s="547"/>
      <c r="I38" s="547"/>
      <c r="J38" s="252">
        <v>0.121</v>
      </c>
      <c r="K38" s="310">
        <f>K33*J38</f>
        <v>262.083822</v>
      </c>
    </row>
    <row r="39" spans="1:11" ht="20.100000000000001" customHeight="1">
      <c r="A39" s="305"/>
      <c r="B39" s="556" t="s">
        <v>226</v>
      </c>
      <c r="C39" s="556"/>
      <c r="D39" s="556"/>
      <c r="E39" s="556"/>
      <c r="F39" s="556"/>
      <c r="G39" s="556"/>
      <c r="H39" s="556"/>
      <c r="I39" s="556"/>
      <c r="J39" s="343">
        <f>SUM(J37:J38)</f>
        <v>0.20429999999999998</v>
      </c>
      <c r="K39" s="278">
        <f>SUM(K37:K38)</f>
        <v>442.51012259999999</v>
      </c>
    </row>
    <row r="40" spans="1:11" ht="20.100000000000001" customHeight="1">
      <c r="A40" s="569"/>
      <c r="B40" s="478"/>
      <c r="C40" s="478"/>
      <c r="D40" s="478"/>
      <c r="E40" s="478"/>
      <c r="F40" s="478"/>
      <c r="G40" s="478"/>
      <c r="H40" s="478"/>
      <c r="I40" s="478"/>
      <c r="J40" s="479"/>
      <c r="K40" s="269"/>
    </row>
    <row r="41" spans="1:11" ht="20.100000000000001" customHeight="1">
      <c r="A41" s="569"/>
      <c r="B41" s="478"/>
      <c r="C41" s="478"/>
      <c r="D41" s="478"/>
      <c r="E41" s="478"/>
      <c r="F41" s="478"/>
      <c r="G41" s="478"/>
      <c r="H41" s="478"/>
      <c r="I41" s="478"/>
      <c r="J41" s="478"/>
      <c r="K41" s="479"/>
    </row>
    <row r="42" spans="1:11" ht="20.100000000000001" customHeight="1">
      <c r="A42" s="566" t="s">
        <v>403</v>
      </c>
      <c r="B42" s="566"/>
      <c r="C42" s="566"/>
      <c r="D42" s="566"/>
      <c r="E42" s="566"/>
      <c r="F42" s="566"/>
      <c r="G42" s="566"/>
      <c r="H42" s="566"/>
      <c r="I42" s="566"/>
      <c r="J42" s="566"/>
      <c r="K42" s="309"/>
    </row>
    <row r="43" spans="1:11" ht="20.100000000000001" customHeight="1">
      <c r="A43" s="567" t="s">
        <v>404</v>
      </c>
      <c r="B43" s="541"/>
      <c r="C43" s="541"/>
      <c r="D43" s="541"/>
      <c r="E43" s="541"/>
      <c r="F43" s="541"/>
      <c r="G43" s="541"/>
      <c r="H43" s="541"/>
      <c r="I43" s="542"/>
      <c r="J43" s="253">
        <f>SUM(J44:J51)</f>
        <v>0.33800000000000008</v>
      </c>
      <c r="K43" s="254">
        <f>SUM(K44:K51)</f>
        <v>881.67033743880006</v>
      </c>
    </row>
    <row r="44" spans="1:11" ht="20.100000000000001" customHeight="1">
      <c r="A44" s="306" t="s">
        <v>6</v>
      </c>
      <c r="B44" s="531" t="s">
        <v>45</v>
      </c>
      <c r="C44" s="531"/>
      <c r="D44" s="531"/>
      <c r="E44" s="531"/>
      <c r="F44" s="531"/>
      <c r="G44" s="531"/>
      <c r="H44" s="531"/>
      <c r="I44" s="531"/>
      <c r="J44" s="259">
        <v>0.2</v>
      </c>
      <c r="K44" s="310">
        <f>SUM(K33+K39)*J44</f>
        <v>521.69842452</v>
      </c>
    </row>
    <row r="45" spans="1:11" ht="20.100000000000001" customHeight="1">
      <c r="A45" s="306" t="s">
        <v>8</v>
      </c>
      <c r="B45" s="531" t="s">
        <v>46</v>
      </c>
      <c r="C45" s="531"/>
      <c r="D45" s="531"/>
      <c r="E45" s="531"/>
      <c r="F45" s="531"/>
      <c r="G45" s="531"/>
      <c r="H45" s="531"/>
      <c r="I45" s="531"/>
      <c r="J45" s="259">
        <v>1.4999999999999999E-2</v>
      </c>
      <c r="K45" s="341">
        <f>SUM(K33+K39)*J45</f>
        <v>39.127381839000002</v>
      </c>
    </row>
    <row r="46" spans="1:11" ht="20.100000000000001" customHeight="1">
      <c r="A46" s="306" t="s">
        <v>10</v>
      </c>
      <c r="B46" s="531" t="s">
        <v>364</v>
      </c>
      <c r="C46" s="531"/>
      <c r="D46" s="531"/>
      <c r="E46" s="531"/>
      <c r="F46" s="531"/>
      <c r="G46" s="531"/>
      <c r="H46" s="531"/>
      <c r="I46" s="531"/>
      <c r="J46" s="259">
        <v>0.01</v>
      </c>
      <c r="K46" s="341">
        <f>SUM(K33+K39)*J46</f>
        <v>26.084921226000002</v>
      </c>
    </row>
    <row r="47" spans="1:11" ht="20.100000000000001" customHeight="1">
      <c r="A47" s="306" t="s">
        <v>12</v>
      </c>
      <c r="B47" s="531" t="s">
        <v>48</v>
      </c>
      <c r="C47" s="531"/>
      <c r="D47" s="531"/>
      <c r="E47" s="531"/>
      <c r="F47" s="531"/>
      <c r="G47" s="531"/>
      <c r="H47" s="531"/>
      <c r="I47" s="531"/>
      <c r="J47" s="259">
        <v>2E-3</v>
      </c>
      <c r="K47" s="310">
        <f>SUM(K33+K39)*J47</f>
        <v>5.2169842451999999</v>
      </c>
    </row>
    <row r="48" spans="1:11" ht="20.100000000000001" customHeight="1">
      <c r="A48" s="306" t="s">
        <v>14</v>
      </c>
      <c r="B48" s="531" t="s">
        <v>363</v>
      </c>
      <c r="C48" s="531"/>
      <c r="D48" s="531"/>
      <c r="E48" s="531"/>
      <c r="F48" s="531"/>
      <c r="G48" s="531"/>
      <c r="H48" s="531"/>
      <c r="I48" s="531"/>
      <c r="J48" s="259">
        <v>2.5000000000000001E-2</v>
      </c>
      <c r="K48" s="310">
        <f>SUM(K33+K39)*J48</f>
        <v>65.212303065</v>
      </c>
    </row>
    <row r="49" spans="1:11" ht="20.100000000000001" customHeight="1">
      <c r="A49" s="306" t="s">
        <v>17</v>
      </c>
      <c r="B49" s="531" t="s">
        <v>50</v>
      </c>
      <c r="C49" s="531"/>
      <c r="D49" s="531"/>
      <c r="E49" s="531"/>
      <c r="F49" s="531"/>
      <c r="G49" s="531"/>
      <c r="H49" s="531"/>
      <c r="I49" s="531"/>
      <c r="J49" s="259">
        <v>0.08</v>
      </c>
      <c r="K49" s="310">
        <f>SUM(K33+K39)*J49</f>
        <v>208.67936980800002</v>
      </c>
    </row>
    <row r="50" spans="1:11" ht="20.100000000000001" customHeight="1">
      <c r="A50" s="306" t="s">
        <v>19</v>
      </c>
      <c r="B50" s="531" t="s">
        <v>405</v>
      </c>
      <c r="C50" s="531"/>
      <c r="D50" s="531"/>
      <c r="E50" s="531"/>
      <c r="F50" s="255"/>
      <c r="G50" s="256" t="s">
        <v>406</v>
      </c>
      <c r="H50" s="564"/>
      <c r="I50" s="564"/>
      <c r="J50" s="259">
        <f>ROUND(F50*H50,2)</f>
        <v>0</v>
      </c>
      <c r="K50" s="310">
        <f>SUM(K33+K39)*J50</f>
        <v>0</v>
      </c>
    </row>
    <row r="51" spans="1:11" ht="20.100000000000001" customHeight="1">
      <c r="A51" s="306" t="s">
        <v>135</v>
      </c>
      <c r="B51" s="540" t="s">
        <v>52</v>
      </c>
      <c r="C51" s="541"/>
      <c r="D51" s="541"/>
      <c r="E51" s="541"/>
      <c r="F51" s="541"/>
      <c r="G51" s="541"/>
      <c r="H51" s="541"/>
      <c r="I51" s="542"/>
      <c r="J51" s="259">
        <f>IF('[1]Dados  do Licitante'!A50="Simples Nacional",0%,0.6%)</f>
        <v>6.0000000000000001E-3</v>
      </c>
      <c r="K51" s="310">
        <f>SUM(K33+K39)*J51</f>
        <v>15.650952735600001</v>
      </c>
    </row>
    <row r="52" spans="1:11" ht="20.100000000000001" customHeight="1">
      <c r="A52" s="565"/>
      <c r="B52" s="565"/>
      <c r="C52" s="565"/>
      <c r="D52" s="565"/>
      <c r="E52" s="565"/>
      <c r="F52" s="565"/>
      <c r="G52" s="565"/>
      <c r="H52" s="565"/>
      <c r="I52" s="565"/>
      <c r="J52" s="565"/>
      <c r="K52" s="565"/>
    </row>
    <row r="53" spans="1:11" ht="20.100000000000001" customHeight="1">
      <c r="A53" s="556" t="s">
        <v>407</v>
      </c>
      <c r="B53" s="556"/>
      <c r="C53" s="556"/>
      <c r="D53" s="556"/>
      <c r="E53" s="556"/>
      <c r="F53" s="556"/>
      <c r="G53" s="556"/>
      <c r="H53" s="556"/>
      <c r="I53" s="556"/>
      <c r="J53" s="556"/>
      <c r="K53" s="308"/>
    </row>
    <row r="54" spans="1:11" ht="20.100000000000001" customHeight="1">
      <c r="A54" s="306" t="s">
        <v>6</v>
      </c>
      <c r="B54" s="547" t="s">
        <v>78</v>
      </c>
      <c r="C54" s="547"/>
      <c r="D54" s="547"/>
      <c r="E54" s="547"/>
      <c r="F54" s="547"/>
      <c r="G54" s="547"/>
      <c r="H54" s="547"/>
      <c r="I54" s="547"/>
      <c r="J54" s="547"/>
      <c r="K54" s="257">
        <f>'Uniforme + Transport. + V. Alim'!C34</f>
        <v>0</v>
      </c>
    </row>
    <row r="55" spans="1:11" ht="20.100000000000001" customHeight="1">
      <c r="A55" s="306" t="s">
        <v>8</v>
      </c>
      <c r="B55" s="547" t="s">
        <v>408</v>
      </c>
      <c r="C55" s="547"/>
      <c r="D55" s="547"/>
      <c r="E55" s="547"/>
      <c r="F55" s="547"/>
      <c r="G55" s="547"/>
      <c r="H55" s="547"/>
      <c r="I55" s="547"/>
      <c r="J55" s="547"/>
      <c r="K55" s="257">
        <f>'Uniforme + Transport. + V. Alim'!F34</f>
        <v>0</v>
      </c>
    </row>
    <row r="56" spans="1:11" ht="20.100000000000001" customHeight="1">
      <c r="A56" s="306" t="s">
        <v>10</v>
      </c>
      <c r="B56" s="547" t="s">
        <v>460</v>
      </c>
      <c r="C56" s="547"/>
      <c r="D56" s="547"/>
      <c r="E56" s="547"/>
      <c r="F56" s="547"/>
      <c r="G56" s="547"/>
      <c r="H56" s="547"/>
      <c r="I56" s="547"/>
      <c r="J56" s="547"/>
      <c r="K56" s="310">
        <v>7.25</v>
      </c>
    </row>
    <row r="57" spans="1:11" ht="20.100000000000001" customHeight="1">
      <c r="A57" s="306" t="s">
        <v>12</v>
      </c>
      <c r="B57" s="547" t="s">
        <v>463</v>
      </c>
      <c r="C57" s="547"/>
      <c r="D57" s="547"/>
      <c r="E57" s="547"/>
      <c r="F57" s="547"/>
      <c r="G57" s="547"/>
      <c r="H57" s="547"/>
      <c r="I57" s="547"/>
      <c r="J57" s="547"/>
      <c r="K57" s="310">
        <v>2</v>
      </c>
    </row>
    <row r="58" spans="1:11" ht="20.100000000000001" customHeight="1">
      <c r="A58" s="306" t="s">
        <v>14</v>
      </c>
      <c r="B58" s="547" t="s">
        <v>461</v>
      </c>
      <c r="C58" s="547"/>
      <c r="D58" s="547"/>
      <c r="E58" s="547"/>
      <c r="F58" s="547"/>
      <c r="G58" s="547"/>
      <c r="H58" s="547"/>
      <c r="I58" s="547"/>
      <c r="J58" s="547"/>
      <c r="K58" s="310">
        <v>18</v>
      </c>
    </row>
    <row r="59" spans="1:11" ht="20.100000000000001" customHeight="1">
      <c r="A59" s="306" t="s">
        <v>17</v>
      </c>
      <c r="B59" s="547" t="s">
        <v>462</v>
      </c>
      <c r="C59" s="547"/>
      <c r="D59" s="547"/>
      <c r="E59" s="547"/>
      <c r="F59" s="547"/>
      <c r="G59" s="547"/>
      <c r="H59" s="547"/>
      <c r="I59" s="547"/>
      <c r="J59" s="547"/>
      <c r="K59" s="310">
        <v>24</v>
      </c>
    </row>
    <row r="60" spans="1:11" ht="20.100000000000001" customHeight="1">
      <c r="A60" s="306"/>
      <c r="B60" s="556" t="s">
        <v>226</v>
      </c>
      <c r="C60" s="556"/>
      <c r="D60" s="556"/>
      <c r="E60" s="556"/>
      <c r="F60" s="556"/>
      <c r="G60" s="556"/>
      <c r="H60" s="556"/>
      <c r="I60" s="556"/>
      <c r="J60" s="556"/>
      <c r="K60" s="278">
        <f>SUM(K54:K59)</f>
        <v>51.25</v>
      </c>
    </row>
    <row r="61" spans="1:11" ht="20.100000000000001" customHeight="1">
      <c r="A61" s="554"/>
      <c r="B61" s="554"/>
      <c r="C61" s="554"/>
      <c r="D61" s="554"/>
      <c r="E61" s="554"/>
      <c r="F61" s="554"/>
      <c r="G61" s="554"/>
      <c r="H61" s="554"/>
      <c r="I61" s="554"/>
      <c r="J61" s="554"/>
      <c r="K61" s="554"/>
    </row>
    <row r="62" spans="1:11" ht="20.100000000000001" customHeight="1">
      <c r="A62" s="556" t="s">
        <v>409</v>
      </c>
      <c r="B62" s="556"/>
      <c r="C62" s="556"/>
      <c r="D62" s="556"/>
      <c r="E62" s="556"/>
      <c r="F62" s="556"/>
      <c r="G62" s="556"/>
      <c r="H62" s="556"/>
      <c r="I62" s="556"/>
      <c r="J62" s="556"/>
      <c r="K62" s="308"/>
    </row>
    <row r="63" spans="1:11" ht="20.100000000000001" customHeight="1">
      <c r="A63" s="307" t="s">
        <v>356</v>
      </c>
      <c r="B63" s="547" t="s">
        <v>410</v>
      </c>
      <c r="C63" s="547"/>
      <c r="D63" s="547"/>
      <c r="E63" s="547"/>
      <c r="F63" s="547"/>
      <c r="G63" s="547"/>
      <c r="H63" s="547"/>
      <c r="I63" s="547"/>
      <c r="J63" s="252"/>
      <c r="K63" s="310">
        <f>K39</f>
        <v>442.51012259999999</v>
      </c>
    </row>
    <row r="64" spans="1:11" ht="20.100000000000001" customHeight="1">
      <c r="A64" s="307" t="s">
        <v>362</v>
      </c>
      <c r="B64" s="547" t="s">
        <v>374</v>
      </c>
      <c r="C64" s="547"/>
      <c r="D64" s="547"/>
      <c r="E64" s="547"/>
      <c r="F64" s="547"/>
      <c r="G64" s="547"/>
      <c r="H64" s="547"/>
      <c r="I64" s="547"/>
      <c r="J64" s="252"/>
      <c r="K64" s="310">
        <f>K43</f>
        <v>881.67033743880006</v>
      </c>
    </row>
    <row r="65" spans="1:15" ht="20.100000000000001" customHeight="1">
      <c r="A65" s="307" t="s">
        <v>365</v>
      </c>
      <c r="B65" s="547" t="s">
        <v>411</v>
      </c>
      <c r="C65" s="547"/>
      <c r="D65" s="547"/>
      <c r="E65" s="547"/>
      <c r="F65" s="547"/>
      <c r="G65" s="547"/>
      <c r="H65" s="547"/>
      <c r="I65" s="547"/>
      <c r="J65" s="547"/>
      <c r="K65" s="310">
        <f>K60</f>
        <v>51.25</v>
      </c>
    </row>
    <row r="66" spans="1:15" ht="20.100000000000001" customHeight="1">
      <c r="A66" s="306"/>
      <c r="B66" s="556" t="s">
        <v>226</v>
      </c>
      <c r="C66" s="556"/>
      <c r="D66" s="556"/>
      <c r="E66" s="556"/>
      <c r="F66" s="556"/>
      <c r="G66" s="556"/>
      <c r="H66" s="556"/>
      <c r="I66" s="556"/>
      <c r="J66" s="556"/>
      <c r="K66" s="278">
        <f>K63+K64+K65</f>
        <v>1375.4304600388</v>
      </c>
    </row>
    <row r="67" spans="1:15" ht="20.100000000000001" customHeight="1">
      <c r="A67" s="554"/>
      <c r="B67" s="554"/>
      <c r="C67" s="554"/>
      <c r="D67" s="554"/>
      <c r="E67" s="554"/>
      <c r="F67" s="554"/>
      <c r="G67" s="554"/>
      <c r="H67" s="554"/>
      <c r="I67" s="554"/>
      <c r="J67" s="554"/>
      <c r="K67" s="554"/>
    </row>
    <row r="68" spans="1:15" ht="20.100000000000001" customHeight="1">
      <c r="A68" s="556" t="s">
        <v>412</v>
      </c>
      <c r="B68" s="556"/>
      <c r="C68" s="556"/>
      <c r="D68" s="556"/>
      <c r="E68" s="556"/>
      <c r="F68" s="556"/>
      <c r="G68" s="556"/>
      <c r="H68" s="556"/>
      <c r="I68" s="556"/>
      <c r="J68" s="556"/>
      <c r="K68" s="308"/>
    </row>
    <row r="69" spans="1:15" ht="22.5" customHeight="1">
      <c r="A69" s="306" t="s">
        <v>6</v>
      </c>
      <c r="B69" s="561" t="s">
        <v>375</v>
      </c>
      <c r="C69" s="561"/>
      <c r="D69" s="246">
        <v>30</v>
      </c>
      <c r="E69" s="246" t="s">
        <v>413</v>
      </c>
      <c r="F69" s="548" t="s">
        <v>414</v>
      </c>
      <c r="G69" s="548"/>
      <c r="H69" s="562">
        <f>'[1]Dados  do Licitante'!H86</f>
        <v>0.05</v>
      </c>
      <c r="I69" s="563"/>
      <c r="J69" s="258">
        <f>D69/360*H69</f>
        <v>4.1666666666666666E-3</v>
      </c>
      <c r="K69" s="310">
        <f t="shared" ref="K69:K74" si="0">J69*$K$33</f>
        <v>9.0249249999999996</v>
      </c>
    </row>
    <row r="70" spans="1:15" ht="20.100000000000001" customHeight="1">
      <c r="A70" s="306" t="s">
        <v>8</v>
      </c>
      <c r="B70" s="548" t="s">
        <v>415</v>
      </c>
      <c r="C70" s="548"/>
      <c r="D70" s="548"/>
      <c r="E70" s="548"/>
      <c r="F70" s="548"/>
      <c r="G70" s="548"/>
      <c r="H70" s="548"/>
      <c r="I70" s="548"/>
      <c r="J70" s="258">
        <f>J49*J69</f>
        <v>3.3333333333333332E-4</v>
      </c>
      <c r="K70" s="310">
        <f t="shared" si="0"/>
        <v>0.72199399999999991</v>
      </c>
    </row>
    <row r="71" spans="1:15" ht="27.75" customHeight="1">
      <c r="A71" s="306" t="s">
        <v>10</v>
      </c>
      <c r="B71" s="561" t="s">
        <v>416</v>
      </c>
      <c r="C71" s="561"/>
      <c r="D71" s="561"/>
      <c r="E71" s="561"/>
      <c r="F71" s="561"/>
      <c r="G71" s="561"/>
      <c r="H71" s="561"/>
      <c r="I71" s="561"/>
      <c r="J71" s="258">
        <v>4.3499999999999997E-2</v>
      </c>
      <c r="K71" s="310">
        <f t="shared" si="0"/>
        <v>94.220216999999991</v>
      </c>
      <c r="M71" s="267"/>
      <c r="N71" s="267"/>
      <c r="O71" s="267"/>
    </row>
    <row r="72" spans="1:15" ht="20.100000000000001" customHeight="1">
      <c r="A72" s="306" t="s">
        <v>12</v>
      </c>
      <c r="B72" s="548" t="s">
        <v>417</v>
      </c>
      <c r="C72" s="548"/>
      <c r="D72" s="548"/>
      <c r="E72" s="548"/>
      <c r="F72" s="548"/>
      <c r="G72" s="548"/>
      <c r="H72" s="548"/>
      <c r="I72" s="548"/>
      <c r="J72" s="258">
        <f>7/360</f>
        <v>1.9444444444444445E-2</v>
      </c>
      <c r="K72" s="310">
        <f>J72*$K$33</f>
        <v>42.11631666666667</v>
      </c>
      <c r="M72" s="267"/>
      <c r="N72" s="267"/>
      <c r="O72" s="267"/>
    </row>
    <row r="73" spans="1:15" ht="20.100000000000001" customHeight="1">
      <c r="A73" s="306" t="s">
        <v>14</v>
      </c>
      <c r="B73" s="548" t="s">
        <v>418</v>
      </c>
      <c r="C73" s="548"/>
      <c r="D73" s="548"/>
      <c r="E73" s="548"/>
      <c r="F73" s="548"/>
      <c r="G73" s="548"/>
      <c r="H73" s="548"/>
      <c r="I73" s="548"/>
      <c r="J73" s="258">
        <f>J72*J43</f>
        <v>6.5722222222222241E-3</v>
      </c>
      <c r="K73" s="310">
        <f t="shared" si="0"/>
        <v>14.235315033333338</v>
      </c>
      <c r="M73" s="267"/>
      <c r="N73" s="267"/>
      <c r="O73" s="267"/>
    </row>
    <row r="74" spans="1:15" ht="20.100000000000001" customHeight="1">
      <c r="A74" s="306" t="s">
        <v>17</v>
      </c>
      <c r="B74" s="548" t="s">
        <v>445</v>
      </c>
      <c r="C74" s="548"/>
      <c r="D74" s="548"/>
      <c r="E74" s="548"/>
      <c r="F74" s="548"/>
      <c r="G74" s="548"/>
      <c r="H74" s="548"/>
      <c r="I74" s="548"/>
      <c r="J74" s="259">
        <v>4.7600000000000003E-2</v>
      </c>
      <c r="K74" s="310">
        <f t="shared" si="0"/>
        <v>103.10074320000001</v>
      </c>
      <c r="M74" s="267"/>
      <c r="N74" s="267"/>
      <c r="O74" s="267"/>
    </row>
    <row r="75" spans="1:15" ht="20.100000000000001" customHeight="1">
      <c r="A75" s="556" t="s">
        <v>226</v>
      </c>
      <c r="B75" s="556"/>
      <c r="C75" s="556"/>
      <c r="D75" s="556"/>
      <c r="E75" s="556"/>
      <c r="F75" s="556"/>
      <c r="G75" s="556"/>
      <c r="H75" s="556"/>
      <c r="I75" s="556"/>
      <c r="J75" s="312"/>
      <c r="K75" s="278">
        <f>SUM(K69:K74)</f>
        <v>263.41951089999998</v>
      </c>
    </row>
    <row r="76" spans="1:15" ht="20.100000000000001" customHeight="1">
      <c r="A76" s="554"/>
      <c r="B76" s="554"/>
      <c r="C76" s="554"/>
      <c r="D76" s="554"/>
      <c r="E76" s="554"/>
      <c r="F76" s="554"/>
      <c r="G76" s="554"/>
      <c r="H76" s="554"/>
      <c r="I76" s="554"/>
      <c r="J76" s="554"/>
      <c r="K76" s="554"/>
    </row>
    <row r="77" spans="1:15" ht="20.100000000000001" customHeight="1">
      <c r="A77" s="552" t="s">
        <v>419</v>
      </c>
      <c r="B77" s="490"/>
      <c r="C77" s="490"/>
      <c r="D77" s="490"/>
      <c r="E77" s="490"/>
      <c r="F77" s="490"/>
      <c r="G77" s="490"/>
      <c r="H77" s="490"/>
      <c r="I77" s="490"/>
      <c r="J77" s="553"/>
      <c r="K77" s="559"/>
    </row>
    <row r="78" spans="1:15" ht="20.100000000000001" customHeight="1">
      <c r="A78" s="552" t="s">
        <v>420</v>
      </c>
      <c r="B78" s="555"/>
      <c r="C78" s="555"/>
      <c r="D78" s="555"/>
      <c r="E78" s="555"/>
      <c r="F78" s="555"/>
      <c r="G78" s="555"/>
      <c r="H78" s="555"/>
      <c r="I78" s="555"/>
      <c r="J78" s="560"/>
      <c r="K78" s="559"/>
    </row>
    <row r="79" spans="1:15" ht="20.100000000000001" customHeight="1">
      <c r="A79" s="306" t="s">
        <v>6</v>
      </c>
      <c r="B79" s="547" t="s">
        <v>368</v>
      </c>
      <c r="C79" s="547"/>
      <c r="D79" s="547"/>
      <c r="E79" s="547"/>
      <c r="F79" s="547"/>
      <c r="G79" s="547"/>
      <c r="H79" s="547"/>
      <c r="I79" s="547"/>
      <c r="J79" s="259">
        <v>1.01E-2</v>
      </c>
      <c r="K79" s="310">
        <f>J79*(K33+K66+K75)</f>
        <v>38.428802906481877</v>
      </c>
    </row>
    <row r="80" spans="1:15" ht="20.100000000000001" customHeight="1">
      <c r="A80" s="306" t="s">
        <v>8</v>
      </c>
      <c r="B80" s="547" t="s">
        <v>367</v>
      </c>
      <c r="C80" s="547"/>
      <c r="D80" s="547"/>
      <c r="E80" s="547"/>
      <c r="F80" s="547"/>
      <c r="G80" s="547"/>
      <c r="H80" s="547"/>
      <c r="I80" s="547"/>
      <c r="J80" s="258">
        <v>8.2000000000000007E-3</v>
      </c>
      <c r="K80" s="342">
        <f>J80*(K33+K66+K75)</f>
        <v>31.199622161698159</v>
      </c>
    </row>
    <row r="81" spans="1:11" ht="20.100000000000001" customHeight="1">
      <c r="A81" s="306" t="s">
        <v>10</v>
      </c>
      <c r="B81" s="547" t="s">
        <v>421</v>
      </c>
      <c r="C81" s="547"/>
      <c r="D81" s="547"/>
      <c r="E81" s="547"/>
      <c r="F81" s="547"/>
      <c r="G81" s="547"/>
      <c r="H81" s="547"/>
      <c r="I81" s="547"/>
      <c r="J81" s="258">
        <v>2.0000000000000001E-4</v>
      </c>
      <c r="K81" s="310">
        <f>J81*(K33+K66+K75)</f>
        <v>0.76096639418776002</v>
      </c>
    </row>
    <row r="82" spans="1:11" ht="20.100000000000001" customHeight="1">
      <c r="A82" s="306" t="s">
        <v>12</v>
      </c>
      <c r="B82" s="558" t="s">
        <v>422</v>
      </c>
      <c r="C82" s="558"/>
      <c r="D82" s="558"/>
      <c r="E82" s="558"/>
      <c r="F82" s="558"/>
      <c r="G82" s="558"/>
      <c r="H82" s="558"/>
      <c r="I82" s="558"/>
      <c r="J82" s="258">
        <v>3.3E-3</v>
      </c>
      <c r="K82" s="310">
        <f>J82*(K33+K66+K75)</f>
        <v>12.555945504098039</v>
      </c>
    </row>
    <row r="83" spans="1:11" ht="20.100000000000001" customHeight="1">
      <c r="A83" s="306" t="s">
        <v>14</v>
      </c>
      <c r="B83" s="558" t="s">
        <v>369</v>
      </c>
      <c r="C83" s="558"/>
      <c r="D83" s="558"/>
      <c r="E83" s="558"/>
      <c r="F83" s="558"/>
      <c r="G83" s="558"/>
      <c r="H83" s="558"/>
      <c r="I83" s="558"/>
      <c r="J83" s="258">
        <v>5.9999999999999995E-4</v>
      </c>
      <c r="K83" s="310">
        <f>J83*(K33+K66+K75)</f>
        <v>2.2828991825632796</v>
      </c>
    </row>
    <row r="84" spans="1:11" ht="20.100000000000001" customHeight="1">
      <c r="A84" s="306" t="s">
        <v>17</v>
      </c>
      <c r="B84" s="547" t="s">
        <v>83</v>
      </c>
      <c r="C84" s="547"/>
      <c r="D84" s="547"/>
      <c r="E84" s="547"/>
      <c r="F84" s="547"/>
      <c r="G84" s="547"/>
      <c r="H84" s="547"/>
      <c r="I84" s="547"/>
      <c r="J84" s="258"/>
      <c r="K84" s="310"/>
    </row>
    <row r="85" spans="1:11" ht="20.100000000000001" customHeight="1">
      <c r="A85" s="556" t="s">
        <v>226</v>
      </c>
      <c r="B85" s="556"/>
      <c r="C85" s="556"/>
      <c r="D85" s="556"/>
      <c r="E85" s="556"/>
      <c r="F85" s="556"/>
      <c r="G85" s="556"/>
      <c r="H85" s="556"/>
      <c r="I85" s="556"/>
      <c r="J85" s="282">
        <f>SUM(J79:J84)</f>
        <v>2.24E-2</v>
      </c>
      <c r="K85" s="283">
        <f>SUM(K79:K84)</f>
        <v>85.228236149029115</v>
      </c>
    </row>
    <row r="86" spans="1:11" ht="20.100000000000001" customHeight="1">
      <c r="A86" s="554"/>
      <c r="B86" s="554"/>
      <c r="C86" s="554"/>
      <c r="D86" s="554"/>
      <c r="E86" s="554"/>
      <c r="F86" s="554"/>
      <c r="G86" s="554"/>
      <c r="H86" s="554"/>
      <c r="I86" s="554"/>
      <c r="J86" s="554"/>
      <c r="K86" s="554"/>
    </row>
    <row r="87" spans="1:11" ht="20.100000000000001" customHeight="1">
      <c r="A87" s="556" t="s">
        <v>423</v>
      </c>
      <c r="B87" s="556"/>
      <c r="C87" s="556"/>
      <c r="D87" s="556"/>
      <c r="E87" s="556"/>
      <c r="F87" s="556"/>
      <c r="G87" s="556"/>
      <c r="H87" s="556"/>
      <c r="I87" s="556"/>
      <c r="J87" s="556"/>
      <c r="K87" s="308"/>
    </row>
    <row r="88" spans="1:11" ht="20.100000000000001" customHeight="1">
      <c r="A88" s="306" t="s">
        <v>6</v>
      </c>
      <c r="B88" s="548" t="s">
        <v>424</v>
      </c>
      <c r="C88" s="548"/>
      <c r="D88" s="548"/>
      <c r="E88" s="548"/>
      <c r="F88" s="548"/>
      <c r="G88" s="548"/>
      <c r="H88" s="548"/>
      <c r="I88" s="548"/>
      <c r="J88" s="261"/>
      <c r="K88" s="260"/>
    </row>
    <row r="89" spans="1:11" ht="20.100000000000001" customHeight="1">
      <c r="A89" s="306"/>
      <c r="B89" s="548" t="s">
        <v>226</v>
      </c>
      <c r="C89" s="548"/>
      <c r="D89" s="548"/>
      <c r="E89" s="548"/>
      <c r="F89" s="548"/>
      <c r="G89" s="548"/>
      <c r="H89" s="548"/>
      <c r="I89" s="548"/>
      <c r="J89" s="261"/>
      <c r="K89" s="260"/>
    </row>
    <row r="90" spans="1:11" ht="20.100000000000001" customHeight="1">
      <c r="A90" s="554"/>
      <c r="B90" s="554"/>
      <c r="C90" s="554"/>
      <c r="D90" s="554"/>
      <c r="E90" s="554"/>
      <c r="F90" s="554"/>
      <c r="G90" s="554"/>
      <c r="H90" s="554"/>
      <c r="I90" s="554"/>
      <c r="J90" s="554"/>
      <c r="K90" s="554"/>
    </row>
    <row r="91" spans="1:11" ht="20.100000000000001" customHeight="1">
      <c r="A91" s="556" t="s">
        <v>425</v>
      </c>
      <c r="B91" s="556"/>
      <c r="C91" s="556"/>
      <c r="D91" s="556"/>
      <c r="E91" s="556"/>
      <c r="F91" s="556"/>
      <c r="G91" s="556"/>
      <c r="H91" s="556"/>
      <c r="I91" s="556"/>
      <c r="J91" s="556"/>
      <c r="K91" s="308"/>
    </row>
    <row r="92" spans="1:11" ht="20.100000000000001" customHeight="1">
      <c r="A92" s="306" t="s">
        <v>366</v>
      </c>
      <c r="B92" s="547" t="s">
        <v>426</v>
      </c>
      <c r="C92" s="547"/>
      <c r="D92" s="547"/>
      <c r="E92" s="547"/>
      <c r="F92" s="547"/>
      <c r="G92" s="547"/>
      <c r="H92" s="547"/>
      <c r="I92" s="547"/>
      <c r="J92" s="246"/>
      <c r="K92" s="310">
        <f>K85</f>
        <v>85.228236149029115</v>
      </c>
    </row>
    <row r="93" spans="1:11" ht="20.100000000000001" customHeight="1">
      <c r="A93" s="306" t="s">
        <v>370</v>
      </c>
      <c r="B93" s="547" t="s">
        <v>371</v>
      </c>
      <c r="C93" s="547"/>
      <c r="D93" s="547"/>
      <c r="E93" s="547"/>
      <c r="F93" s="547"/>
      <c r="G93" s="547"/>
      <c r="H93" s="547"/>
      <c r="I93" s="547"/>
      <c r="J93" s="246"/>
      <c r="K93" s="310">
        <f>K89</f>
        <v>0</v>
      </c>
    </row>
    <row r="94" spans="1:11" ht="20.100000000000001" customHeight="1">
      <c r="A94" s="306"/>
      <c r="B94" s="554" t="s">
        <v>226</v>
      </c>
      <c r="C94" s="554"/>
      <c r="D94" s="554"/>
      <c r="E94" s="554"/>
      <c r="F94" s="554"/>
      <c r="G94" s="554"/>
      <c r="H94" s="554"/>
      <c r="I94" s="554"/>
      <c r="J94" s="261"/>
      <c r="K94" s="310">
        <f>K92+K93</f>
        <v>85.228236149029115</v>
      </c>
    </row>
    <row r="95" spans="1:11" ht="20.100000000000001" customHeight="1">
      <c r="A95" s="554"/>
      <c r="B95" s="554"/>
      <c r="C95" s="554"/>
      <c r="D95" s="554"/>
      <c r="E95" s="554"/>
      <c r="F95" s="554"/>
      <c r="G95" s="554"/>
      <c r="H95" s="554"/>
      <c r="I95" s="554"/>
      <c r="J95" s="554"/>
      <c r="K95" s="554"/>
    </row>
    <row r="96" spans="1:11" ht="20.100000000000001" customHeight="1">
      <c r="A96" s="552" t="s">
        <v>427</v>
      </c>
      <c r="B96" s="555"/>
      <c r="C96" s="555"/>
      <c r="D96" s="555"/>
      <c r="E96" s="555"/>
      <c r="F96" s="490"/>
      <c r="G96" s="490"/>
      <c r="H96" s="490"/>
      <c r="I96" s="490"/>
      <c r="J96" s="553"/>
      <c r="K96" s="308"/>
    </row>
    <row r="97" spans="1:11" ht="20.100000000000001" customHeight="1">
      <c r="A97" s="306" t="s">
        <v>6</v>
      </c>
      <c r="B97" s="547" t="s">
        <v>428</v>
      </c>
      <c r="C97" s="547"/>
      <c r="D97" s="547"/>
      <c r="E97" s="547"/>
      <c r="F97" s="547"/>
      <c r="G97" s="547"/>
      <c r="H97" s="547"/>
      <c r="I97" s="547"/>
      <c r="J97" s="547"/>
      <c r="K97" s="257">
        <f>'Uniforme + Transport. + V. Alim'!F13</f>
        <v>0</v>
      </c>
    </row>
    <row r="98" spans="1:11" ht="20.100000000000001" customHeight="1">
      <c r="A98" s="306" t="s">
        <v>8</v>
      </c>
      <c r="B98" s="543" t="s">
        <v>372</v>
      </c>
      <c r="C98" s="544"/>
      <c r="D98" s="544"/>
      <c r="E98" s="545"/>
      <c r="F98" s="545"/>
      <c r="G98" s="545"/>
      <c r="H98" s="545"/>
      <c r="I98" s="545"/>
      <c r="J98" s="546"/>
      <c r="K98" s="310"/>
    </row>
    <row r="99" spans="1:11" ht="20.100000000000001" customHeight="1">
      <c r="A99" s="306" t="s">
        <v>446</v>
      </c>
      <c r="B99" s="547" t="s">
        <v>429</v>
      </c>
      <c r="C99" s="547"/>
      <c r="D99" s="547"/>
      <c r="E99" s="548" t="s">
        <v>430</v>
      </c>
      <c r="F99" s="548"/>
      <c r="G99" s="548"/>
      <c r="H99" s="548"/>
      <c r="I99" s="548"/>
      <c r="J99" s="548"/>
      <c r="K99" s="310"/>
    </row>
    <row r="100" spans="1:11" ht="20.100000000000001" customHeight="1">
      <c r="A100" s="306" t="s">
        <v>447</v>
      </c>
      <c r="B100" s="547" t="s">
        <v>448</v>
      </c>
      <c r="C100" s="547"/>
      <c r="D100" s="547"/>
      <c r="E100" s="549"/>
      <c r="F100" s="550"/>
      <c r="G100" s="550"/>
      <c r="H100" s="550"/>
      <c r="I100" s="550"/>
      <c r="J100" s="551"/>
      <c r="K100" s="262"/>
    </row>
    <row r="101" spans="1:11" ht="20.100000000000001" customHeight="1">
      <c r="A101" s="552" t="s">
        <v>431</v>
      </c>
      <c r="B101" s="490"/>
      <c r="C101" s="490"/>
      <c r="D101" s="490"/>
      <c r="E101" s="490"/>
      <c r="F101" s="490"/>
      <c r="G101" s="490"/>
      <c r="H101" s="490"/>
      <c r="I101" s="490"/>
      <c r="J101" s="553"/>
      <c r="K101" s="278">
        <f>SUM(K97:K100)</f>
        <v>0</v>
      </c>
    </row>
    <row r="102" spans="1:11" ht="20.100000000000001" customHeight="1">
      <c r="A102" s="557"/>
      <c r="B102" s="557"/>
      <c r="C102" s="557"/>
      <c r="D102" s="557"/>
      <c r="E102" s="557"/>
      <c r="F102" s="557"/>
      <c r="G102" s="557"/>
      <c r="H102" s="557"/>
      <c r="I102" s="557"/>
      <c r="J102" s="557"/>
      <c r="K102" s="557"/>
    </row>
    <row r="103" spans="1:11" ht="20.100000000000001" customHeight="1">
      <c r="A103" s="530" t="s">
        <v>438</v>
      </c>
      <c r="B103" s="530"/>
      <c r="C103" s="530"/>
      <c r="D103" s="530"/>
      <c r="E103" s="530"/>
      <c r="F103" s="530"/>
      <c r="G103" s="530"/>
      <c r="H103" s="530"/>
      <c r="I103" s="530"/>
      <c r="J103" s="530"/>
      <c r="K103" s="308"/>
    </row>
    <row r="104" spans="1:11" ht="20.100000000000001" customHeight="1">
      <c r="A104" s="306" t="s">
        <v>6</v>
      </c>
      <c r="B104" s="531" t="s">
        <v>439</v>
      </c>
      <c r="C104" s="531"/>
      <c r="D104" s="531"/>
      <c r="E104" s="531"/>
      <c r="F104" s="531"/>
      <c r="G104" s="531"/>
      <c r="H104" s="531"/>
      <c r="I104" s="531"/>
      <c r="J104" s="270">
        <v>0.03</v>
      </c>
      <c r="K104" s="310">
        <f>K120*J104</f>
        <v>116.70180621263486</v>
      </c>
    </row>
    <row r="105" spans="1:11" ht="20.100000000000001" customHeight="1">
      <c r="A105" s="306" t="s">
        <v>8</v>
      </c>
      <c r="B105" s="531" t="s">
        <v>99</v>
      </c>
      <c r="C105" s="531"/>
      <c r="D105" s="531"/>
      <c r="E105" s="531"/>
      <c r="F105" s="531"/>
      <c r="G105" s="531"/>
      <c r="H105" s="531"/>
      <c r="I105" s="531"/>
      <c r="J105" s="270">
        <v>6.7900000000000002E-2</v>
      </c>
      <c r="K105" s="310">
        <f>(K120+K104)*J105</f>
        <v>272.05914070310149</v>
      </c>
    </row>
    <row r="106" spans="1:11" ht="20.100000000000001" customHeight="1">
      <c r="A106" s="306" t="s">
        <v>10</v>
      </c>
      <c r="B106" s="540" t="s">
        <v>453</v>
      </c>
      <c r="C106" s="541"/>
      <c r="D106" s="541"/>
      <c r="E106" s="541"/>
      <c r="F106" s="541"/>
      <c r="G106" s="541"/>
      <c r="H106" s="541"/>
      <c r="I106" s="542"/>
      <c r="J106" s="259">
        <f>SUM(J108+J109+J110)</f>
        <v>8.6499999999999994E-2</v>
      </c>
      <c r="K106" s="310">
        <f>SUM(K108+K109+K110)</f>
        <v>336.49020791309721</v>
      </c>
    </row>
    <row r="107" spans="1:11" ht="20.100000000000001" customHeight="1">
      <c r="A107" s="306"/>
      <c r="B107" s="540" t="s">
        <v>454</v>
      </c>
      <c r="C107" s="541"/>
      <c r="D107" s="541"/>
      <c r="E107" s="541"/>
      <c r="F107" s="541"/>
      <c r="G107" s="541"/>
      <c r="H107" s="541"/>
      <c r="I107" s="542"/>
      <c r="J107" s="271"/>
      <c r="K107" s="310"/>
    </row>
    <row r="108" spans="1:11" ht="20.100000000000001" customHeight="1">
      <c r="A108" s="306"/>
      <c r="B108" s="540" t="s">
        <v>450</v>
      </c>
      <c r="C108" s="541"/>
      <c r="D108" s="541"/>
      <c r="E108" s="541"/>
      <c r="F108" s="541"/>
      <c r="G108" s="541"/>
      <c r="H108" s="541"/>
      <c r="I108" s="542"/>
      <c r="J108" s="259">
        <v>0.03</v>
      </c>
      <c r="K108" s="310">
        <f>SUM(J108*K120)</f>
        <v>116.70180621263486</v>
      </c>
    </row>
    <row r="109" spans="1:11" ht="20.100000000000001" customHeight="1">
      <c r="A109" s="306"/>
      <c r="B109" s="540" t="s">
        <v>451</v>
      </c>
      <c r="C109" s="541"/>
      <c r="D109" s="541"/>
      <c r="E109" s="541"/>
      <c r="F109" s="541"/>
      <c r="G109" s="541"/>
      <c r="H109" s="541"/>
      <c r="I109" s="542"/>
      <c r="J109" s="259">
        <v>6.4999999999999997E-3</v>
      </c>
      <c r="K109" s="310">
        <f>SUM(J109*K120)</f>
        <v>25.285391346070888</v>
      </c>
    </row>
    <row r="110" spans="1:11" ht="20.100000000000001" customHeight="1">
      <c r="A110" s="306"/>
      <c r="B110" s="540" t="s">
        <v>452</v>
      </c>
      <c r="C110" s="541"/>
      <c r="D110" s="541"/>
      <c r="E110" s="541"/>
      <c r="F110" s="541"/>
      <c r="G110" s="541"/>
      <c r="H110" s="541"/>
      <c r="I110" s="542"/>
      <c r="J110" s="259">
        <v>0.05</v>
      </c>
      <c r="K110" s="310">
        <f>SUM(J110*K120)</f>
        <v>194.50301035439145</v>
      </c>
    </row>
    <row r="111" spans="1:11" ht="20.100000000000001" customHeight="1">
      <c r="A111" s="530" t="s">
        <v>440</v>
      </c>
      <c r="B111" s="530"/>
      <c r="C111" s="530"/>
      <c r="D111" s="530"/>
      <c r="E111" s="530"/>
      <c r="F111" s="530"/>
      <c r="G111" s="530"/>
      <c r="H111" s="530"/>
      <c r="I111" s="530"/>
      <c r="J111" s="530"/>
      <c r="K111" s="278">
        <f>SUM(K104:K106)</f>
        <v>725.25115482883348</v>
      </c>
    </row>
    <row r="112" spans="1:11" ht="20.100000000000001" customHeight="1">
      <c r="A112" s="521"/>
      <c r="B112" s="521"/>
      <c r="C112" s="521"/>
      <c r="D112" s="521"/>
      <c r="E112" s="521"/>
      <c r="F112" s="521"/>
      <c r="G112" s="521"/>
      <c r="H112" s="521"/>
      <c r="I112" s="521"/>
      <c r="J112" s="521"/>
      <c r="K112" s="521"/>
    </row>
    <row r="113" spans="1:11" ht="20.100000000000001" customHeight="1">
      <c r="A113" s="556" t="s">
        <v>376</v>
      </c>
      <c r="B113" s="556"/>
      <c r="C113" s="556"/>
      <c r="D113" s="556"/>
      <c r="E113" s="556"/>
      <c r="F113" s="556"/>
      <c r="G113" s="556"/>
      <c r="H113" s="556"/>
      <c r="I113" s="556"/>
      <c r="J113" s="556"/>
      <c r="K113" s="556"/>
    </row>
    <row r="114" spans="1:11" ht="20.100000000000001" customHeight="1">
      <c r="A114" s="530" t="s">
        <v>432</v>
      </c>
      <c r="B114" s="530"/>
      <c r="C114" s="530"/>
      <c r="D114" s="530"/>
      <c r="E114" s="530"/>
      <c r="F114" s="530"/>
      <c r="G114" s="530"/>
      <c r="H114" s="530"/>
      <c r="I114" s="530"/>
      <c r="J114" s="530"/>
      <c r="K114" s="308"/>
    </row>
    <row r="115" spans="1:11" ht="20.100000000000001" customHeight="1">
      <c r="A115" s="306" t="s">
        <v>6</v>
      </c>
      <c r="B115" s="531" t="s">
        <v>388</v>
      </c>
      <c r="C115" s="531"/>
      <c r="D115" s="531"/>
      <c r="E115" s="531"/>
      <c r="F115" s="531"/>
      <c r="G115" s="531"/>
      <c r="H115" s="531"/>
      <c r="I115" s="531"/>
      <c r="J115" s="531"/>
      <c r="K115" s="310">
        <f>K33</f>
        <v>2165.982</v>
      </c>
    </row>
    <row r="116" spans="1:11" ht="20.100000000000001" customHeight="1">
      <c r="A116" s="306" t="s">
        <v>8</v>
      </c>
      <c r="B116" s="531" t="s">
        <v>433</v>
      </c>
      <c r="C116" s="531"/>
      <c r="D116" s="531"/>
      <c r="E116" s="531"/>
      <c r="F116" s="531"/>
      <c r="G116" s="531"/>
      <c r="H116" s="531"/>
      <c r="I116" s="531"/>
      <c r="J116" s="531"/>
      <c r="K116" s="310">
        <f>K66</f>
        <v>1375.4304600388</v>
      </c>
    </row>
    <row r="117" spans="1:11" ht="20.100000000000001" customHeight="1">
      <c r="A117" s="306" t="s">
        <v>10</v>
      </c>
      <c r="B117" s="531" t="s">
        <v>434</v>
      </c>
      <c r="C117" s="531"/>
      <c r="D117" s="531"/>
      <c r="E117" s="531"/>
      <c r="F117" s="531"/>
      <c r="G117" s="531"/>
      <c r="H117" s="531"/>
      <c r="I117" s="531"/>
      <c r="J117" s="531"/>
      <c r="K117" s="310">
        <f>K75</f>
        <v>263.41951089999998</v>
      </c>
    </row>
    <row r="118" spans="1:11" ht="20.100000000000001" customHeight="1">
      <c r="A118" s="306" t="s">
        <v>12</v>
      </c>
      <c r="B118" s="531" t="s">
        <v>435</v>
      </c>
      <c r="C118" s="531"/>
      <c r="D118" s="531"/>
      <c r="E118" s="531"/>
      <c r="F118" s="531"/>
      <c r="G118" s="531"/>
      <c r="H118" s="531"/>
      <c r="I118" s="531"/>
      <c r="J118" s="531"/>
      <c r="K118" s="310">
        <f>K94</f>
        <v>85.228236149029115</v>
      </c>
    </row>
    <row r="119" spans="1:11" ht="20.100000000000001" customHeight="1">
      <c r="A119" s="306" t="s">
        <v>14</v>
      </c>
      <c r="B119" s="531" t="s">
        <v>436</v>
      </c>
      <c r="C119" s="531"/>
      <c r="D119" s="531"/>
      <c r="E119" s="531"/>
      <c r="F119" s="531"/>
      <c r="G119" s="531"/>
      <c r="H119" s="531"/>
      <c r="I119" s="531"/>
      <c r="J119" s="531"/>
      <c r="K119" s="310">
        <f>K101</f>
        <v>0</v>
      </c>
    </row>
    <row r="120" spans="1:11" ht="20.100000000000001" customHeight="1">
      <c r="A120" s="530" t="s">
        <v>437</v>
      </c>
      <c r="B120" s="530"/>
      <c r="C120" s="530"/>
      <c r="D120" s="530"/>
      <c r="E120" s="530"/>
      <c r="F120" s="530"/>
      <c r="G120" s="530"/>
      <c r="H120" s="530"/>
      <c r="I120" s="530"/>
      <c r="J120" s="530"/>
      <c r="K120" s="278">
        <f>SUM(K115:K119)</f>
        <v>3890.060207087829</v>
      </c>
    </row>
    <row r="121" spans="1:11" ht="20.100000000000001" customHeight="1">
      <c r="A121" s="285" t="s">
        <v>17</v>
      </c>
      <c r="B121" s="531" t="s">
        <v>455</v>
      </c>
      <c r="C121" s="531"/>
      <c r="D121" s="531"/>
      <c r="E121" s="531"/>
      <c r="F121" s="531"/>
      <c r="G121" s="531"/>
      <c r="H121" s="531"/>
      <c r="I121" s="531"/>
      <c r="J121" s="531"/>
      <c r="K121" s="254">
        <f>K111</f>
        <v>725.25115482883348</v>
      </c>
    </row>
    <row r="122" spans="1:11" ht="20.100000000000001" customHeight="1">
      <c r="A122" s="532" t="s">
        <v>441</v>
      </c>
      <c r="B122" s="532"/>
      <c r="C122" s="532"/>
      <c r="D122" s="532"/>
      <c r="E122" s="532"/>
      <c r="F122" s="532"/>
      <c r="G122" s="532"/>
      <c r="H122" s="532"/>
      <c r="I122" s="532"/>
      <c r="J122" s="532"/>
      <c r="K122" s="284">
        <f>(K120+K104+K105)/(1-J106)</f>
        <v>4683.9859376065306</v>
      </c>
    </row>
    <row r="123" spans="1:11">
      <c r="A123" s="263"/>
      <c r="B123" s="263"/>
      <c r="C123" s="263"/>
      <c r="D123" s="263"/>
      <c r="E123" s="263"/>
      <c r="F123" s="263"/>
      <c r="G123" s="263"/>
      <c r="H123" s="263"/>
      <c r="I123" s="263"/>
      <c r="J123" s="263"/>
      <c r="K123" s="263"/>
    </row>
    <row r="124" spans="1:11">
      <c r="A124" s="272"/>
      <c r="B124" s="272"/>
      <c r="C124" s="272"/>
      <c r="D124" s="272"/>
    </row>
  </sheetData>
  <mergeCells count="139">
    <mergeCell ref="B11:J11"/>
    <mergeCell ref="A5:K5"/>
    <mergeCell ref="A6:K6"/>
    <mergeCell ref="A7:K7"/>
    <mergeCell ref="B8:J8"/>
    <mergeCell ref="B9:J9"/>
    <mergeCell ref="B10:J10"/>
    <mergeCell ref="A1:K1"/>
    <mergeCell ref="A2:C2"/>
    <mergeCell ref="D2:K2"/>
    <mergeCell ref="A3:C3"/>
    <mergeCell ref="D3:K3"/>
    <mergeCell ref="A4:C4"/>
    <mergeCell ref="D4:F4"/>
    <mergeCell ref="H4:K4"/>
    <mergeCell ref="B20:I20"/>
    <mergeCell ref="J20:K20"/>
    <mergeCell ref="B21:I21"/>
    <mergeCell ref="J21:K21"/>
    <mergeCell ref="B22:J22"/>
    <mergeCell ref="A23:K23"/>
    <mergeCell ref="A17:K17"/>
    <mergeCell ref="A18:K18"/>
    <mergeCell ref="B19:I19"/>
    <mergeCell ref="J19:K19"/>
    <mergeCell ref="B30:J30"/>
    <mergeCell ref="B31:J31"/>
    <mergeCell ref="B32:J32"/>
    <mergeCell ref="A33:J33"/>
    <mergeCell ref="A34:K34"/>
    <mergeCell ref="A35:J35"/>
    <mergeCell ref="K35:K36"/>
    <mergeCell ref="A36:J36"/>
    <mergeCell ref="A24:J24"/>
    <mergeCell ref="B25:J25"/>
    <mergeCell ref="A27:A28"/>
    <mergeCell ref="B27:D28"/>
    <mergeCell ref="K27:K28"/>
    <mergeCell ref="B29:J29"/>
    <mergeCell ref="A42:J42"/>
    <mergeCell ref="A43:I43"/>
    <mergeCell ref="B44:I44"/>
    <mergeCell ref="B45:I45"/>
    <mergeCell ref="B46:I46"/>
    <mergeCell ref="B47:I47"/>
    <mergeCell ref="B37:I37"/>
    <mergeCell ref="B38:I38"/>
    <mergeCell ref="B39:I39"/>
    <mergeCell ref="A40:J40"/>
    <mergeCell ref="A41:K41"/>
    <mergeCell ref="A53:J53"/>
    <mergeCell ref="B54:J54"/>
    <mergeCell ref="B55:J55"/>
    <mergeCell ref="B56:J56"/>
    <mergeCell ref="B57:J57"/>
    <mergeCell ref="B58:J58"/>
    <mergeCell ref="B48:I48"/>
    <mergeCell ref="B49:I49"/>
    <mergeCell ref="B50:E50"/>
    <mergeCell ref="H50:I50"/>
    <mergeCell ref="B51:I51"/>
    <mergeCell ref="A52:K52"/>
    <mergeCell ref="B65:J65"/>
    <mergeCell ref="B66:J66"/>
    <mergeCell ref="A67:K67"/>
    <mergeCell ref="A68:J68"/>
    <mergeCell ref="B69:C69"/>
    <mergeCell ref="F69:G69"/>
    <mergeCell ref="H69:I69"/>
    <mergeCell ref="B59:J59"/>
    <mergeCell ref="B60:J60"/>
    <mergeCell ref="A61:K61"/>
    <mergeCell ref="A62:J62"/>
    <mergeCell ref="B63:I63"/>
    <mergeCell ref="B64:I64"/>
    <mergeCell ref="A76:K76"/>
    <mergeCell ref="A77:J77"/>
    <mergeCell ref="K77:K78"/>
    <mergeCell ref="A78:J78"/>
    <mergeCell ref="B79:I79"/>
    <mergeCell ref="B80:I80"/>
    <mergeCell ref="B70:I70"/>
    <mergeCell ref="B71:I71"/>
    <mergeCell ref="B72:I72"/>
    <mergeCell ref="B73:I73"/>
    <mergeCell ref="B74:I74"/>
    <mergeCell ref="A75:I75"/>
    <mergeCell ref="B89:I89"/>
    <mergeCell ref="A90:K90"/>
    <mergeCell ref="A91:J91"/>
    <mergeCell ref="B81:I81"/>
    <mergeCell ref="B82:I82"/>
    <mergeCell ref="B83:I83"/>
    <mergeCell ref="B84:I84"/>
    <mergeCell ref="A85:I85"/>
    <mergeCell ref="B109:I109"/>
    <mergeCell ref="B110:I110"/>
    <mergeCell ref="A111:J111"/>
    <mergeCell ref="A112:K112"/>
    <mergeCell ref="A113:K113"/>
    <mergeCell ref="A102:K102"/>
    <mergeCell ref="A103:J103"/>
    <mergeCell ref="B104:I104"/>
    <mergeCell ref="B105:I105"/>
    <mergeCell ref="B106:I106"/>
    <mergeCell ref="B107:I107"/>
    <mergeCell ref="A13:K13"/>
    <mergeCell ref="A14:K14"/>
    <mergeCell ref="A15:D15"/>
    <mergeCell ref="E15:H15"/>
    <mergeCell ref="I15:K15"/>
    <mergeCell ref="A16:D16"/>
    <mergeCell ref="E16:H16"/>
    <mergeCell ref="I16:K16"/>
    <mergeCell ref="B108:I108"/>
    <mergeCell ref="B98:J98"/>
    <mergeCell ref="B99:D99"/>
    <mergeCell ref="E99:J99"/>
    <mergeCell ref="B100:D100"/>
    <mergeCell ref="E100:J100"/>
    <mergeCell ref="A101:J101"/>
    <mergeCell ref="B92:I92"/>
    <mergeCell ref="B93:I93"/>
    <mergeCell ref="B94:I94"/>
    <mergeCell ref="A95:K95"/>
    <mergeCell ref="A96:J96"/>
    <mergeCell ref="B97:J97"/>
    <mergeCell ref="A86:K86"/>
    <mergeCell ref="A87:J87"/>
    <mergeCell ref="B88:I88"/>
    <mergeCell ref="A120:J120"/>
    <mergeCell ref="B121:J121"/>
    <mergeCell ref="A122:J122"/>
    <mergeCell ref="A114:J114"/>
    <mergeCell ref="B115:J115"/>
    <mergeCell ref="B116:J116"/>
    <mergeCell ref="B117:J117"/>
    <mergeCell ref="B118:J118"/>
    <mergeCell ref="B119:J119"/>
  </mergeCells>
  <pageMargins left="0.511811024" right="0.511811024" top="0.78740157499999996" bottom="0.78740157499999996" header="0.31496062000000002" footer="0.31496062000000002"/>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O125"/>
  <sheetViews>
    <sheetView topLeftCell="A73" workbookViewId="0">
      <selection activeCell="K72" sqref="K72"/>
    </sheetView>
  </sheetViews>
  <sheetFormatPr defaultRowHeight="15"/>
  <cols>
    <col min="1" max="1" width="11" customWidth="1"/>
    <col min="2" max="9" width="10.7109375" customWidth="1"/>
    <col min="10" max="10" width="19.140625" customWidth="1"/>
    <col min="11" max="11" width="18.7109375" customWidth="1"/>
  </cols>
  <sheetData>
    <row r="1" spans="1:11" ht="20.100000000000001" customHeight="1">
      <c r="A1" s="556" t="s">
        <v>377</v>
      </c>
      <c r="B1" s="556"/>
      <c r="C1" s="556"/>
      <c r="D1" s="556"/>
      <c r="E1" s="556"/>
      <c r="F1" s="556"/>
      <c r="G1" s="556"/>
      <c r="H1" s="556"/>
      <c r="I1" s="556"/>
      <c r="J1" s="556"/>
      <c r="K1" s="556"/>
    </row>
    <row r="2" spans="1:11" ht="20.100000000000001" customHeight="1">
      <c r="A2" s="581" t="s">
        <v>378</v>
      </c>
      <c r="B2" s="581"/>
      <c r="C2" s="581"/>
      <c r="D2" s="582"/>
      <c r="E2" s="582"/>
      <c r="F2" s="582"/>
      <c r="G2" s="582"/>
      <c r="H2" s="582"/>
      <c r="I2" s="582"/>
      <c r="J2" s="582"/>
      <c r="K2" s="582"/>
    </row>
    <row r="3" spans="1:11" ht="20.100000000000001" customHeight="1">
      <c r="A3" s="581" t="s">
        <v>379</v>
      </c>
      <c r="B3" s="581"/>
      <c r="C3" s="581"/>
      <c r="D3" s="547"/>
      <c r="E3" s="547"/>
      <c r="F3" s="547"/>
      <c r="G3" s="547"/>
      <c r="H3" s="547"/>
      <c r="I3" s="547"/>
      <c r="J3" s="547"/>
      <c r="K3" s="547"/>
    </row>
    <row r="4" spans="1:11" ht="20.100000000000001" customHeight="1">
      <c r="A4" s="581" t="s">
        <v>380</v>
      </c>
      <c r="B4" s="581"/>
      <c r="C4" s="581"/>
      <c r="D4" s="583"/>
      <c r="E4" s="583"/>
      <c r="F4" s="583"/>
      <c r="G4" s="312" t="s">
        <v>381</v>
      </c>
      <c r="H4" s="582"/>
      <c r="I4" s="582"/>
      <c r="J4" s="582"/>
      <c r="K4" s="582"/>
    </row>
    <row r="5" spans="1:11" ht="20.100000000000001" customHeight="1">
      <c r="A5" s="576"/>
      <c r="B5" s="576"/>
      <c r="C5" s="576"/>
      <c r="D5" s="576"/>
      <c r="E5" s="576"/>
      <c r="F5" s="576"/>
      <c r="G5" s="576"/>
      <c r="H5" s="576"/>
      <c r="I5" s="576"/>
      <c r="J5" s="576"/>
      <c r="K5" s="576"/>
    </row>
    <row r="6" spans="1:11" ht="20.100000000000001" customHeight="1">
      <c r="A6" s="552" t="s">
        <v>442</v>
      </c>
      <c r="B6" s="555"/>
      <c r="C6" s="555"/>
      <c r="D6" s="490"/>
      <c r="E6" s="490"/>
      <c r="F6" s="490"/>
      <c r="G6" s="490"/>
      <c r="H6" s="490"/>
      <c r="I6" s="490"/>
      <c r="J6" s="490"/>
      <c r="K6" s="553"/>
    </row>
    <row r="7" spans="1:11" ht="20.100000000000001" customHeight="1">
      <c r="A7" s="577"/>
      <c r="B7" s="577"/>
      <c r="C7" s="577"/>
      <c r="D7" s="577"/>
      <c r="E7" s="577"/>
      <c r="F7" s="577"/>
      <c r="G7" s="577"/>
      <c r="H7" s="577"/>
      <c r="I7" s="577"/>
      <c r="J7" s="577"/>
      <c r="K7" s="577"/>
    </row>
    <row r="8" spans="1:11" ht="20.100000000000001" customHeight="1">
      <c r="A8" s="311" t="s">
        <v>6</v>
      </c>
      <c r="B8" s="540" t="s">
        <v>443</v>
      </c>
      <c r="C8" s="541"/>
      <c r="D8" s="541"/>
      <c r="E8" s="541"/>
      <c r="F8" s="541"/>
      <c r="G8" s="541"/>
      <c r="H8" s="541"/>
      <c r="I8" s="541"/>
      <c r="J8" s="542"/>
      <c r="K8" s="311"/>
    </row>
    <row r="9" spans="1:11" ht="20.100000000000001" customHeight="1">
      <c r="A9" s="299" t="s">
        <v>8</v>
      </c>
      <c r="B9" s="578" t="s">
        <v>360</v>
      </c>
      <c r="C9" s="579"/>
      <c r="D9" s="579"/>
      <c r="E9" s="579"/>
      <c r="F9" s="579"/>
      <c r="G9" s="579"/>
      <c r="H9" s="579"/>
      <c r="I9" s="579"/>
      <c r="J9" s="580"/>
      <c r="K9" s="300" t="s">
        <v>459</v>
      </c>
    </row>
    <row r="10" spans="1:11" ht="20.100000000000001" customHeight="1">
      <c r="A10" s="311" t="s">
        <v>10</v>
      </c>
      <c r="B10" s="540" t="s">
        <v>361</v>
      </c>
      <c r="C10" s="541"/>
      <c r="D10" s="541"/>
      <c r="E10" s="541"/>
      <c r="F10" s="541"/>
      <c r="G10" s="541"/>
      <c r="H10" s="541"/>
      <c r="I10" s="541"/>
      <c r="J10" s="542"/>
      <c r="K10" s="311"/>
    </row>
    <row r="11" spans="1:11" ht="20.100000000000001" customHeight="1">
      <c r="A11" s="265" t="s">
        <v>12</v>
      </c>
      <c r="B11" s="531" t="s">
        <v>382</v>
      </c>
      <c r="C11" s="531"/>
      <c r="D11" s="531"/>
      <c r="E11" s="531"/>
      <c r="F11" s="531"/>
      <c r="G11" s="531"/>
      <c r="H11" s="531"/>
      <c r="I11" s="531"/>
      <c r="J11" s="531"/>
      <c r="K11" s="243">
        <f>'[1]Dados  do Licitante'!E9</f>
        <v>12</v>
      </c>
    </row>
    <row r="12" spans="1:11" ht="20.100000000000001" customHeight="1">
      <c r="A12" s="273"/>
      <c r="B12" s="274"/>
      <c r="C12" s="274"/>
      <c r="D12" s="274"/>
      <c r="E12" s="274"/>
      <c r="F12" s="274"/>
      <c r="G12" s="274"/>
      <c r="H12" s="274"/>
      <c r="I12" s="274"/>
      <c r="J12" s="274"/>
      <c r="K12" s="275"/>
    </row>
    <row r="13" spans="1:11" ht="20.100000000000001" customHeight="1">
      <c r="A13" s="533"/>
      <c r="B13" s="492"/>
      <c r="C13" s="492"/>
      <c r="D13" s="492"/>
      <c r="E13" s="492"/>
      <c r="F13" s="492"/>
      <c r="G13" s="492"/>
      <c r="H13" s="492"/>
      <c r="I13" s="492"/>
      <c r="J13" s="492"/>
      <c r="K13" s="493"/>
    </row>
    <row r="14" spans="1:11" ht="20.100000000000001" customHeight="1">
      <c r="A14" s="534" t="s">
        <v>464</v>
      </c>
      <c r="B14" s="535"/>
      <c r="C14" s="535"/>
      <c r="D14" s="535"/>
      <c r="E14" s="535"/>
      <c r="F14" s="535"/>
      <c r="G14" s="535"/>
      <c r="H14" s="535"/>
      <c r="I14" s="535"/>
      <c r="J14" s="535"/>
      <c r="K14" s="536"/>
    </row>
    <row r="15" spans="1:11" ht="27" customHeight="1">
      <c r="A15" s="537" t="s">
        <v>373</v>
      </c>
      <c r="B15" s="516"/>
      <c r="C15" s="516"/>
      <c r="D15" s="516"/>
      <c r="E15" s="537" t="s">
        <v>465</v>
      </c>
      <c r="F15" s="516"/>
      <c r="G15" s="516"/>
      <c r="H15" s="516"/>
      <c r="I15" s="538" t="s">
        <v>467</v>
      </c>
      <c r="J15" s="539"/>
      <c r="K15" s="539"/>
    </row>
    <row r="16" spans="1:11" ht="20.100000000000001" customHeight="1">
      <c r="A16" s="537" t="s">
        <v>469</v>
      </c>
      <c r="B16" s="516"/>
      <c r="C16" s="516"/>
      <c r="D16" s="516"/>
      <c r="E16" s="537" t="s">
        <v>466</v>
      </c>
      <c r="F16" s="516"/>
      <c r="G16" s="516"/>
      <c r="H16" s="516"/>
      <c r="I16" s="538">
        <v>12</v>
      </c>
      <c r="J16" s="539"/>
      <c r="K16" s="539"/>
    </row>
    <row r="17" spans="1:11" ht="18.75" customHeight="1">
      <c r="A17" s="572"/>
      <c r="B17" s="478"/>
      <c r="C17" s="478"/>
      <c r="D17" s="478"/>
      <c r="E17" s="478"/>
      <c r="F17" s="478"/>
      <c r="G17" s="478"/>
      <c r="H17" s="478"/>
      <c r="I17" s="478"/>
      <c r="J17" s="478"/>
      <c r="K17" s="479"/>
    </row>
    <row r="18" spans="1:11" ht="20.100000000000001" customHeight="1">
      <c r="A18" s="552" t="s">
        <v>383</v>
      </c>
      <c r="B18" s="555"/>
      <c r="C18" s="555"/>
      <c r="D18" s="555"/>
      <c r="E18" s="555"/>
      <c r="F18" s="555"/>
      <c r="G18" s="555"/>
      <c r="H18" s="555"/>
      <c r="I18" s="555"/>
      <c r="J18" s="555"/>
      <c r="K18" s="560"/>
    </row>
    <row r="19" spans="1:11" ht="20.100000000000001" customHeight="1">
      <c r="A19" s="306">
        <v>1</v>
      </c>
      <c r="B19" s="567" t="s">
        <v>373</v>
      </c>
      <c r="C19" s="584"/>
      <c r="D19" s="584"/>
      <c r="E19" s="584"/>
      <c r="F19" s="584"/>
      <c r="G19" s="584"/>
      <c r="H19" s="584"/>
      <c r="I19" s="585"/>
      <c r="J19" s="586" t="s">
        <v>238</v>
      </c>
      <c r="K19" s="587"/>
    </row>
    <row r="20" spans="1:11" ht="20.100000000000001" customHeight="1">
      <c r="A20" s="306">
        <v>2</v>
      </c>
      <c r="B20" s="540" t="s">
        <v>384</v>
      </c>
      <c r="C20" s="541"/>
      <c r="D20" s="541"/>
      <c r="E20" s="541"/>
      <c r="F20" s="541"/>
      <c r="G20" s="541"/>
      <c r="H20" s="541"/>
      <c r="I20" s="542"/>
      <c r="J20" s="572">
        <v>966.71</v>
      </c>
      <c r="K20" s="479"/>
    </row>
    <row r="21" spans="1:11" ht="20.100000000000001" customHeight="1">
      <c r="A21" s="306">
        <v>3</v>
      </c>
      <c r="B21" s="540" t="s">
        <v>385</v>
      </c>
      <c r="C21" s="541"/>
      <c r="D21" s="541"/>
      <c r="E21" s="541"/>
      <c r="F21" s="541"/>
      <c r="G21" s="541"/>
      <c r="H21" s="541"/>
      <c r="I21" s="542"/>
      <c r="J21" s="572" t="s">
        <v>481</v>
      </c>
      <c r="K21" s="479"/>
    </row>
    <row r="22" spans="1:11" ht="20.100000000000001" customHeight="1">
      <c r="A22" s="306">
        <v>4</v>
      </c>
      <c r="B22" s="540" t="s">
        <v>386</v>
      </c>
      <c r="C22" s="541"/>
      <c r="D22" s="541"/>
      <c r="E22" s="541"/>
      <c r="F22" s="541"/>
      <c r="G22" s="541"/>
      <c r="H22" s="541"/>
      <c r="I22" s="542"/>
      <c r="J22" s="572"/>
      <c r="K22" s="479"/>
    </row>
    <row r="23" spans="1:11" ht="20.100000000000001" customHeight="1">
      <c r="A23" s="306">
        <v>5</v>
      </c>
      <c r="B23" s="531" t="s">
        <v>387</v>
      </c>
      <c r="C23" s="531"/>
      <c r="D23" s="531"/>
      <c r="E23" s="531"/>
      <c r="F23" s="531"/>
      <c r="G23" s="531"/>
      <c r="H23" s="531"/>
      <c r="I23" s="531"/>
      <c r="J23" s="531"/>
      <c r="K23" s="245"/>
    </row>
    <row r="24" spans="1:11" ht="20.100000000000001" customHeight="1">
      <c r="A24" s="573"/>
      <c r="B24" s="574"/>
      <c r="C24" s="574"/>
      <c r="D24" s="574"/>
      <c r="E24" s="574"/>
      <c r="F24" s="574"/>
      <c r="G24" s="574"/>
      <c r="H24" s="574"/>
      <c r="I24" s="574"/>
      <c r="J24" s="574"/>
      <c r="K24" s="575"/>
    </row>
    <row r="25" spans="1:11" ht="20.100000000000001" customHeight="1">
      <c r="A25" s="552" t="s">
        <v>388</v>
      </c>
      <c r="B25" s="555"/>
      <c r="C25" s="555"/>
      <c r="D25" s="555"/>
      <c r="E25" s="555"/>
      <c r="F25" s="555"/>
      <c r="G25" s="555"/>
      <c r="H25" s="555"/>
      <c r="I25" s="555"/>
      <c r="J25" s="560"/>
      <c r="K25" s="306"/>
    </row>
    <row r="26" spans="1:11" ht="20.100000000000001" customHeight="1">
      <c r="A26" s="306" t="s">
        <v>6</v>
      </c>
      <c r="B26" s="531" t="s">
        <v>389</v>
      </c>
      <c r="C26" s="531"/>
      <c r="D26" s="531"/>
      <c r="E26" s="531"/>
      <c r="F26" s="531"/>
      <c r="G26" s="531"/>
      <c r="H26" s="531"/>
      <c r="I26" s="531"/>
      <c r="J26" s="531"/>
      <c r="K26" s="310">
        <f>J20</f>
        <v>966.71</v>
      </c>
    </row>
    <row r="27" spans="1:11" ht="20.100000000000001" customHeight="1">
      <c r="A27" s="306" t="s">
        <v>8</v>
      </c>
      <c r="B27" s="244" t="s">
        <v>390</v>
      </c>
      <c r="C27" s="244"/>
      <c r="D27" s="244"/>
      <c r="E27" s="248" t="s">
        <v>391</v>
      </c>
      <c r="F27" s="248"/>
      <c r="G27" s="244"/>
      <c r="H27" s="248" t="s">
        <v>392</v>
      </c>
      <c r="I27" s="244"/>
      <c r="J27" s="266"/>
      <c r="K27" s="310">
        <f>K26*30%</f>
        <v>290.01299999999998</v>
      </c>
    </row>
    <row r="28" spans="1:11" ht="20.100000000000001" customHeight="1">
      <c r="A28" s="556" t="s">
        <v>10</v>
      </c>
      <c r="B28" s="531" t="s">
        <v>393</v>
      </c>
      <c r="C28" s="531"/>
      <c r="D28" s="531"/>
      <c r="E28" s="248" t="s">
        <v>394</v>
      </c>
      <c r="F28" s="248"/>
      <c r="G28" s="244"/>
      <c r="H28" s="244"/>
      <c r="I28" s="244"/>
      <c r="J28" s="244"/>
      <c r="K28" s="571">
        <v>0</v>
      </c>
    </row>
    <row r="29" spans="1:11" ht="20.100000000000001" customHeight="1">
      <c r="A29" s="556"/>
      <c r="B29" s="531"/>
      <c r="C29" s="531"/>
      <c r="D29" s="531"/>
      <c r="E29" s="248" t="s">
        <v>395</v>
      </c>
      <c r="F29" s="248"/>
      <c r="G29" s="244"/>
      <c r="H29" s="248" t="s">
        <v>396</v>
      </c>
      <c r="I29" s="244"/>
      <c r="J29" s="248"/>
      <c r="K29" s="571"/>
    </row>
    <row r="30" spans="1:11" ht="20.100000000000001" customHeight="1">
      <c r="A30" s="306" t="s">
        <v>12</v>
      </c>
      <c r="B30" s="547" t="s">
        <v>397</v>
      </c>
      <c r="C30" s="547"/>
      <c r="D30" s="547"/>
      <c r="E30" s="547"/>
      <c r="F30" s="547"/>
      <c r="G30" s="547"/>
      <c r="H30" s="547"/>
      <c r="I30" s="547"/>
      <c r="J30" s="547"/>
      <c r="K30" s="250"/>
    </row>
    <row r="31" spans="1:11" ht="20.100000000000001" customHeight="1">
      <c r="A31" s="306" t="s">
        <v>14</v>
      </c>
      <c r="B31" s="531" t="s">
        <v>398</v>
      </c>
      <c r="C31" s="531"/>
      <c r="D31" s="531"/>
      <c r="E31" s="531"/>
      <c r="F31" s="531"/>
      <c r="G31" s="531"/>
      <c r="H31" s="531"/>
      <c r="I31" s="531"/>
      <c r="J31" s="531"/>
      <c r="K31" s="250"/>
    </row>
    <row r="32" spans="1:11" ht="20.100000000000001" customHeight="1">
      <c r="A32" s="306" t="s">
        <v>17</v>
      </c>
      <c r="B32" s="531" t="s">
        <v>399</v>
      </c>
      <c r="C32" s="531"/>
      <c r="D32" s="531"/>
      <c r="E32" s="531"/>
      <c r="F32" s="531"/>
      <c r="G32" s="531"/>
      <c r="H32" s="531"/>
      <c r="I32" s="531"/>
      <c r="J32" s="531"/>
      <c r="K32" s="250"/>
    </row>
    <row r="33" spans="1:11" ht="20.100000000000001" customHeight="1">
      <c r="A33" s="306" t="s">
        <v>19</v>
      </c>
      <c r="B33" s="531" t="s">
        <v>83</v>
      </c>
      <c r="C33" s="531"/>
      <c r="D33" s="531"/>
      <c r="E33" s="531"/>
      <c r="F33" s="531"/>
      <c r="G33" s="531"/>
      <c r="H33" s="531"/>
      <c r="I33" s="531"/>
      <c r="J33" s="531"/>
      <c r="K33" s="250"/>
    </row>
    <row r="34" spans="1:11" ht="20.100000000000001" customHeight="1">
      <c r="A34" s="552" t="s">
        <v>400</v>
      </c>
      <c r="B34" s="555"/>
      <c r="C34" s="555"/>
      <c r="D34" s="555"/>
      <c r="E34" s="555"/>
      <c r="F34" s="490"/>
      <c r="G34" s="490"/>
      <c r="H34" s="490"/>
      <c r="I34" s="490"/>
      <c r="J34" s="553"/>
      <c r="K34" s="278">
        <f>SUM(K26:K33)</f>
        <v>1256.723</v>
      </c>
    </row>
    <row r="35" spans="1:11" ht="20.100000000000001" customHeight="1">
      <c r="A35" s="554"/>
      <c r="B35" s="554"/>
      <c r="C35" s="554"/>
      <c r="D35" s="554"/>
      <c r="E35" s="554"/>
      <c r="F35" s="554"/>
      <c r="G35" s="554"/>
      <c r="H35" s="554"/>
      <c r="I35" s="554"/>
      <c r="J35" s="554"/>
      <c r="K35" s="554"/>
    </row>
    <row r="36" spans="1:11" ht="20.100000000000001" customHeight="1">
      <c r="A36" s="552" t="s">
        <v>401</v>
      </c>
      <c r="B36" s="555"/>
      <c r="C36" s="555"/>
      <c r="D36" s="555"/>
      <c r="E36" s="555"/>
      <c r="F36" s="555"/>
      <c r="G36" s="555"/>
      <c r="H36" s="555"/>
      <c r="I36" s="555"/>
      <c r="J36" s="560"/>
      <c r="K36" s="570"/>
    </row>
    <row r="37" spans="1:11" ht="20.100000000000001" customHeight="1">
      <c r="A37" s="552" t="s">
        <v>449</v>
      </c>
      <c r="B37" s="555"/>
      <c r="C37" s="555"/>
      <c r="D37" s="555"/>
      <c r="E37" s="555"/>
      <c r="F37" s="555"/>
      <c r="G37" s="555"/>
      <c r="H37" s="555"/>
      <c r="I37" s="555"/>
      <c r="J37" s="560"/>
      <c r="K37" s="570"/>
    </row>
    <row r="38" spans="1:11" ht="20.100000000000001" customHeight="1">
      <c r="A38" s="307" t="s">
        <v>6</v>
      </c>
      <c r="B38" s="568" t="s">
        <v>402</v>
      </c>
      <c r="C38" s="568"/>
      <c r="D38" s="568"/>
      <c r="E38" s="568"/>
      <c r="F38" s="568"/>
      <c r="G38" s="568"/>
      <c r="H38" s="568"/>
      <c r="I38" s="568"/>
      <c r="J38" s="252">
        <v>8.3299999999999999E-2</v>
      </c>
      <c r="K38" s="310">
        <f>K34*J38</f>
        <v>104.6850259</v>
      </c>
    </row>
    <row r="39" spans="1:11" ht="20.100000000000001" customHeight="1">
      <c r="A39" s="307" t="s">
        <v>8</v>
      </c>
      <c r="B39" s="547" t="s">
        <v>444</v>
      </c>
      <c r="C39" s="547"/>
      <c r="D39" s="547"/>
      <c r="E39" s="547"/>
      <c r="F39" s="547"/>
      <c r="G39" s="547"/>
      <c r="H39" s="547"/>
      <c r="I39" s="547"/>
      <c r="J39" s="252">
        <v>0.121</v>
      </c>
      <c r="K39" s="310">
        <f>K34*J39</f>
        <v>152.06348299999999</v>
      </c>
    </row>
    <row r="40" spans="1:11" ht="20.100000000000001" customHeight="1">
      <c r="A40" s="305"/>
      <c r="B40" s="556" t="s">
        <v>489</v>
      </c>
      <c r="C40" s="556"/>
      <c r="D40" s="556"/>
      <c r="E40" s="556"/>
      <c r="F40" s="556"/>
      <c r="G40" s="556"/>
      <c r="H40" s="556"/>
      <c r="I40" s="556"/>
      <c r="J40" s="343">
        <f>SUM(J38:J39)</f>
        <v>0.20429999999999998</v>
      </c>
      <c r="K40" s="278">
        <f>SUM(K38:K39)</f>
        <v>256.74850889999999</v>
      </c>
    </row>
    <row r="41" spans="1:11" ht="20.100000000000001" customHeight="1">
      <c r="A41" s="569"/>
      <c r="B41" s="478"/>
      <c r="C41" s="478"/>
      <c r="D41" s="478"/>
      <c r="E41" s="478"/>
      <c r="F41" s="478"/>
      <c r="G41" s="478"/>
      <c r="H41" s="478"/>
      <c r="I41" s="478"/>
      <c r="J41" s="479"/>
      <c r="K41" s="269"/>
    </row>
    <row r="42" spans="1:11" ht="20.100000000000001" customHeight="1">
      <c r="A42" s="569"/>
      <c r="B42" s="478"/>
      <c r="C42" s="478"/>
      <c r="D42" s="478"/>
      <c r="E42" s="478"/>
      <c r="F42" s="478"/>
      <c r="G42" s="478"/>
      <c r="H42" s="478"/>
      <c r="I42" s="478"/>
      <c r="J42" s="478"/>
      <c r="K42" s="479"/>
    </row>
    <row r="43" spans="1:11" ht="20.100000000000001" customHeight="1">
      <c r="A43" s="566" t="s">
        <v>403</v>
      </c>
      <c r="B43" s="566"/>
      <c r="C43" s="566"/>
      <c r="D43" s="566"/>
      <c r="E43" s="566"/>
      <c r="F43" s="566"/>
      <c r="G43" s="566"/>
      <c r="H43" s="566"/>
      <c r="I43" s="566"/>
      <c r="J43" s="566"/>
      <c r="K43" s="309"/>
    </row>
    <row r="44" spans="1:11" ht="20.100000000000001" customHeight="1">
      <c r="A44" s="567" t="s">
        <v>404</v>
      </c>
      <c r="B44" s="541"/>
      <c r="C44" s="541"/>
      <c r="D44" s="541"/>
      <c r="E44" s="541"/>
      <c r="F44" s="541"/>
      <c r="G44" s="541"/>
      <c r="H44" s="541"/>
      <c r="I44" s="542"/>
      <c r="J44" s="253">
        <f>SUM(J45:J52)</f>
        <v>0.33800000000000008</v>
      </c>
      <c r="K44" s="254">
        <f>SUM(K45:K52)</f>
        <v>511.55337000819998</v>
      </c>
    </row>
    <row r="45" spans="1:11" ht="20.100000000000001" customHeight="1">
      <c r="A45" s="306" t="s">
        <v>6</v>
      </c>
      <c r="B45" s="531" t="s">
        <v>45</v>
      </c>
      <c r="C45" s="531"/>
      <c r="D45" s="531"/>
      <c r="E45" s="531"/>
      <c r="F45" s="531"/>
      <c r="G45" s="531"/>
      <c r="H45" s="531"/>
      <c r="I45" s="531"/>
      <c r="J45" s="259">
        <v>0.2</v>
      </c>
      <c r="K45" s="310">
        <f>SUM(K34+K40)*J45</f>
        <v>302.69430177999999</v>
      </c>
    </row>
    <row r="46" spans="1:11" ht="20.100000000000001" customHeight="1">
      <c r="A46" s="306" t="s">
        <v>8</v>
      </c>
      <c r="B46" s="531" t="s">
        <v>46</v>
      </c>
      <c r="C46" s="531"/>
      <c r="D46" s="531"/>
      <c r="E46" s="531"/>
      <c r="F46" s="531"/>
      <c r="G46" s="531"/>
      <c r="H46" s="531"/>
      <c r="I46" s="531"/>
      <c r="J46" s="259">
        <v>1.4999999999999999E-2</v>
      </c>
      <c r="K46" s="310">
        <f>SUM(K34+K40)*J46</f>
        <v>22.702072633499998</v>
      </c>
    </row>
    <row r="47" spans="1:11" ht="20.100000000000001" customHeight="1">
      <c r="A47" s="306" t="s">
        <v>10</v>
      </c>
      <c r="B47" s="531" t="s">
        <v>364</v>
      </c>
      <c r="C47" s="531"/>
      <c r="D47" s="531"/>
      <c r="E47" s="531"/>
      <c r="F47" s="531"/>
      <c r="G47" s="531"/>
      <c r="H47" s="531"/>
      <c r="I47" s="531"/>
      <c r="J47" s="259">
        <v>0.01</v>
      </c>
      <c r="K47" s="310">
        <f>SUM(K34+K40)*J47</f>
        <v>15.134715088999998</v>
      </c>
    </row>
    <row r="48" spans="1:11" ht="20.100000000000001" customHeight="1">
      <c r="A48" s="306" t="s">
        <v>12</v>
      </c>
      <c r="B48" s="531" t="s">
        <v>48</v>
      </c>
      <c r="C48" s="531"/>
      <c r="D48" s="531"/>
      <c r="E48" s="531"/>
      <c r="F48" s="531"/>
      <c r="G48" s="531"/>
      <c r="H48" s="531"/>
      <c r="I48" s="531"/>
      <c r="J48" s="259">
        <v>2E-3</v>
      </c>
      <c r="K48" s="310">
        <f>SUM(K34+K40)*J48</f>
        <v>3.0269430177999999</v>
      </c>
    </row>
    <row r="49" spans="1:11" ht="20.100000000000001" customHeight="1">
      <c r="A49" s="306" t="s">
        <v>14</v>
      </c>
      <c r="B49" s="531" t="s">
        <v>363</v>
      </c>
      <c r="C49" s="531"/>
      <c r="D49" s="531"/>
      <c r="E49" s="531"/>
      <c r="F49" s="531"/>
      <c r="G49" s="531"/>
      <c r="H49" s="531"/>
      <c r="I49" s="531"/>
      <c r="J49" s="259">
        <v>2.5000000000000001E-2</v>
      </c>
      <c r="K49" s="310">
        <f>SUM(K34+K40)*J49</f>
        <v>37.836787722499999</v>
      </c>
    </row>
    <row r="50" spans="1:11" ht="20.100000000000001" customHeight="1">
      <c r="A50" s="306" t="s">
        <v>17</v>
      </c>
      <c r="B50" s="531" t="s">
        <v>50</v>
      </c>
      <c r="C50" s="531"/>
      <c r="D50" s="531"/>
      <c r="E50" s="531"/>
      <c r="F50" s="531"/>
      <c r="G50" s="531"/>
      <c r="H50" s="531"/>
      <c r="I50" s="531"/>
      <c r="J50" s="259">
        <v>0.08</v>
      </c>
      <c r="K50" s="310">
        <f>SUM(K34+K40)*J50</f>
        <v>121.07772071199999</v>
      </c>
    </row>
    <row r="51" spans="1:11" ht="20.100000000000001" customHeight="1">
      <c r="A51" s="306" t="s">
        <v>19</v>
      </c>
      <c r="B51" s="531" t="s">
        <v>405</v>
      </c>
      <c r="C51" s="531"/>
      <c r="D51" s="531"/>
      <c r="E51" s="531"/>
      <c r="F51" s="255"/>
      <c r="G51" s="256" t="s">
        <v>406</v>
      </c>
      <c r="H51" s="564"/>
      <c r="I51" s="564"/>
      <c r="J51" s="259">
        <f>ROUND(F51*H51,2)</f>
        <v>0</v>
      </c>
      <c r="K51" s="310">
        <f>SUM(K34+K40)*J51</f>
        <v>0</v>
      </c>
    </row>
    <row r="52" spans="1:11" ht="20.100000000000001" customHeight="1">
      <c r="A52" s="306" t="s">
        <v>135</v>
      </c>
      <c r="B52" s="540" t="s">
        <v>52</v>
      </c>
      <c r="C52" s="541"/>
      <c r="D52" s="541"/>
      <c r="E52" s="541"/>
      <c r="F52" s="541"/>
      <c r="G52" s="541"/>
      <c r="H52" s="541"/>
      <c r="I52" s="542"/>
      <c r="J52" s="259">
        <f>IF('[1]Dados  do Licitante'!A50="Simples Nacional",0%,0.6%)</f>
        <v>6.0000000000000001E-3</v>
      </c>
      <c r="K52" s="310">
        <f>SUM(K34+K40)*J52</f>
        <v>9.0808290533999987</v>
      </c>
    </row>
    <row r="53" spans="1:11" ht="20.100000000000001" customHeight="1">
      <c r="A53" s="565"/>
      <c r="B53" s="565"/>
      <c r="C53" s="565"/>
      <c r="D53" s="565"/>
      <c r="E53" s="565"/>
      <c r="F53" s="565"/>
      <c r="G53" s="565"/>
      <c r="H53" s="565"/>
      <c r="I53" s="565"/>
      <c r="J53" s="565"/>
      <c r="K53" s="565"/>
    </row>
    <row r="54" spans="1:11" ht="20.100000000000001" customHeight="1">
      <c r="A54" s="556" t="s">
        <v>407</v>
      </c>
      <c r="B54" s="556"/>
      <c r="C54" s="556"/>
      <c r="D54" s="556"/>
      <c r="E54" s="556"/>
      <c r="F54" s="556"/>
      <c r="G54" s="556"/>
      <c r="H54" s="556"/>
      <c r="I54" s="556"/>
      <c r="J54" s="556"/>
      <c r="K54" s="308"/>
    </row>
    <row r="55" spans="1:11" ht="20.100000000000001" customHeight="1">
      <c r="A55" s="306" t="s">
        <v>6</v>
      </c>
      <c r="B55" s="547" t="s">
        <v>78</v>
      </c>
      <c r="C55" s="547"/>
      <c r="D55" s="547"/>
      <c r="E55" s="547"/>
      <c r="F55" s="547"/>
      <c r="G55" s="547"/>
      <c r="H55" s="547"/>
      <c r="I55" s="547"/>
      <c r="J55" s="547"/>
      <c r="K55" s="257">
        <f>'Uniforme + Transport. + V. Alim'!C44</f>
        <v>0</v>
      </c>
    </row>
    <row r="56" spans="1:11" ht="20.100000000000001" customHeight="1">
      <c r="A56" s="306" t="s">
        <v>8</v>
      </c>
      <c r="B56" s="547" t="s">
        <v>408</v>
      </c>
      <c r="C56" s="547"/>
      <c r="D56" s="547"/>
      <c r="E56" s="547"/>
      <c r="F56" s="547"/>
      <c r="G56" s="547"/>
      <c r="H56" s="547"/>
      <c r="I56" s="547"/>
      <c r="J56" s="547"/>
      <c r="K56" s="257">
        <f>'Uniforme + Transport. + V. Alim'!F34</f>
        <v>0</v>
      </c>
    </row>
    <row r="57" spans="1:11" ht="20.100000000000001" customHeight="1">
      <c r="A57" s="306" t="s">
        <v>10</v>
      </c>
      <c r="B57" s="547" t="s">
        <v>460</v>
      </c>
      <c r="C57" s="547"/>
      <c r="D57" s="547"/>
      <c r="E57" s="547"/>
      <c r="F57" s="547"/>
      <c r="G57" s="547"/>
      <c r="H57" s="547"/>
      <c r="I57" s="547"/>
      <c r="J57" s="547"/>
      <c r="K57" s="310">
        <v>7.25</v>
      </c>
    </row>
    <row r="58" spans="1:11" ht="20.100000000000001" customHeight="1">
      <c r="A58" s="306" t="s">
        <v>12</v>
      </c>
      <c r="B58" s="547" t="s">
        <v>463</v>
      </c>
      <c r="C58" s="547"/>
      <c r="D58" s="547"/>
      <c r="E58" s="547"/>
      <c r="F58" s="547"/>
      <c r="G58" s="547"/>
      <c r="H58" s="547"/>
      <c r="I58" s="547"/>
      <c r="J58" s="547"/>
      <c r="K58" s="310">
        <v>2</v>
      </c>
    </row>
    <row r="59" spans="1:11" ht="20.100000000000001" customHeight="1">
      <c r="A59" s="306" t="s">
        <v>14</v>
      </c>
      <c r="B59" s="547" t="s">
        <v>461</v>
      </c>
      <c r="C59" s="547"/>
      <c r="D59" s="547"/>
      <c r="E59" s="547"/>
      <c r="F59" s="547"/>
      <c r="G59" s="547"/>
      <c r="H59" s="547"/>
      <c r="I59" s="547"/>
      <c r="J59" s="547"/>
      <c r="K59" s="310">
        <v>18</v>
      </c>
    </row>
    <row r="60" spans="1:11" ht="20.100000000000001" customHeight="1">
      <c r="A60" s="306" t="s">
        <v>17</v>
      </c>
      <c r="B60" s="547" t="s">
        <v>462</v>
      </c>
      <c r="C60" s="547"/>
      <c r="D60" s="547"/>
      <c r="E60" s="547"/>
      <c r="F60" s="547"/>
      <c r="G60" s="547"/>
      <c r="H60" s="547"/>
      <c r="I60" s="547"/>
      <c r="J60" s="547"/>
      <c r="K60" s="310">
        <v>24</v>
      </c>
    </row>
    <row r="61" spans="1:11" ht="20.100000000000001" customHeight="1">
      <c r="A61" s="306"/>
      <c r="B61" s="556" t="s">
        <v>226</v>
      </c>
      <c r="C61" s="556"/>
      <c r="D61" s="556"/>
      <c r="E61" s="556"/>
      <c r="F61" s="556"/>
      <c r="G61" s="556"/>
      <c r="H61" s="556"/>
      <c r="I61" s="556"/>
      <c r="J61" s="556"/>
      <c r="K61" s="278">
        <f>SUM(K55:K60)</f>
        <v>51.25</v>
      </c>
    </row>
    <row r="62" spans="1:11" ht="20.100000000000001" customHeight="1">
      <c r="A62" s="554"/>
      <c r="B62" s="554"/>
      <c r="C62" s="554"/>
      <c r="D62" s="554"/>
      <c r="E62" s="554"/>
      <c r="F62" s="554"/>
      <c r="G62" s="554"/>
      <c r="H62" s="554"/>
      <c r="I62" s="554"/>
      <c r="J62" s="554"/>
      <c r="K62" s="554"/>
    </row>
    <row r="63" spans="1:11" ht="20.100000000000001" customHeight="1">
      <c r="A63" s="556" t="s">
        <v>409</v>
      </c>
      <c r="B63" s="556"/>
      <c r="C63" s="556"/>
      <c r="D63" s="556"/>
      <c r="E63" s="556"/>
      <c r="F63" s="556"/>
      <c r="G63" s="556"/>
      <c r="H63" s="556"/>
      <c r="I63" s="556"/>
      <c r="J63" s="556"/>
      <c r="K63" s="308"/>
    </row>
    <row r="64" spans="1:11" ht="20.100000000000001" customHeight="1">
      <c r="A64" s="307" t="s">
        <v>356</v>
      </c>
      <c r="B64" s="547" t="s">
        <v>410</v>
      </c>
      <c r="C64" s="547"/>
      <c r="D64" s="547"/>
      <c r="E64" s="547"/>
      <c r="F64" s="547"/>
      <c r="G64" s="547"/>
      <c r="H64" s="547"/>
      <c r="I64" s="547"/>
      <c r="J64" s="252"/>
      <c r="K64" s="310">
        <f>K40</f>
        <v>256.74850889999999</v>
      </c>
    </row>
    <row r="65" spans="1:15" ht="20.100000000000001" customHeight="1">
      <c r="A65" s="307" t="s">
        <v>362</v>
      </c>
      <c r="B65" s="547" t="s">
        <v>374</v>
      </c>
      <c r="C65" s="547"/>
      <c r="D65" s="547"/>
      <c r="E65" s="547"/>
      <c r="F65" s="547"/>
      <c r="G65" s="547"/>
      <c r="H65" s="547"/>
      <c r="I65" s="547"/>
      <c r="J65" s="252"/>
      <c r="K65" s="310">
        <f>K44</f>
        <v>511.55337000819998</v>
      </c>
    </row>
    <row r="66" spans="1:15" ht="20.100000000000001" customHeight="1">
      <c r="A66" s="307" t="s">
        <v>365</v>
      </c>
      <c r="B66" s="547" t="s">
        <v>411</v>
      </c>
      <c r="C66" s="547"/>
      <c r="D66" s="547"/>
      <c r="E66" s="547"/>
      <c r="F66" s="547"/>
      <c r="G66" s="547"/>
      <c r="H66" s="547"/>
      <c r="I66" s="547"/>
      <c r="J66" s="547"/>
      <c r="K66" s="310">
        <f>K61</f>
        <v>51.25</v>
      </c>
    </row>
    <row r="67" spans="1:15" ht="20.100000000000001" customHeight="1">
      <c r="A67" s="306"/>
      <c r="B67" s="556" t="s">
        <v>226</v>
      </c>
      <c r="C67" s="556"/>
      <c r="D67" s="556"/>
      <c r="E67" s="556"/>
      <c r="F67" s="556"/>
      <c r="G67" s="556"/>
      <c r="H67" s="556"/>
      <c r="I67" s="556"/>
      <c r="J67" s="556"/>
      <c r="K67" s="278">
        <f>K64+K65+K66</f>
        <v>819.55187890820002</v>
      </c>
    </row>
    <row r="68" spans="1:15" ht="20.100000000000001" customHeight="1">
      <c r="A68" s="554"/>
      <c r="B68" s="554"/>
      <c r="C68" s="554"/>
      <c r="D68" s="554"/>
      <c r="E68" s="554"/>
      <c r="F68" s="554"/>
      <c r="G68" s="554"/>
      <c r="H68" s="554"/>
      <c r="I68" s="554"/>
      <c r="J68" s="554"/>
      <c r="K68" s="554"/>
    </row>
    <row r="69" spans="1:15" ht="20.100000000000001" customHeight="1">
      <c r="A69" s="556" t="s">
        <v>412</v>
      </c>
      <c r="B69" s="556"/>
      <c r="C69" s="556"/>
      <c r="D69" s="556"/>
      <c r="E69" s="556"/>
      <c r="F69" s="556"/>
      <c r="G69" s="556"/>
      <c r="H69" s="556"/>
      <c r="I69" s="556"/>
      <c r="J69" s="556"/>
      <c r="K69" s="308"/>
    </row>
    <row r="70" spans="1:15" ht="22.5" customHeight="1">
      <c r="A70" s="306" t="s">
        <v>6</v>
      </c>
      <c r="B70" s="561" t="s">
        <v>375</v>
      </c>
      <c r="C70" s="561"/>
      <c r="D70" s="246">
        <v>30</v>
      </c>
      <c r="E70" s="246" t="s">
        <v>413</v>
      </c>
      <c r="F70" s="548" t="s">
        <v>414</v>
      </c>
      <c r="G70" s="548"/>
      <c r="H70" s="562">
        <f>'[1]Dados  do Licitante'!H86</f>
        <v>0.05</v>
      </c>
      <c r="I70" s="563"/>
      <c r="J70" s="258">
        <f>D70/360*H70</f>
        <v>4.1666666666666666E-3</v>
      </c>
      <c r="K70" s="310">
        <f t="shared" ref="K70:K75" si="0">J70*$K$34</f>
        <v>5.236345833333333</v>
      </c>
    </row>
    <row r="71" spans="1:15" ht="20.100000000000001" customHeight="1">
      <c r="A71" s="306" t="s">
        <v>8</v>
      </c>
      <c r="B71" s="548" t="s">
        <v>415</v>
      </c>
      <c r="C71" s="548"/>
      <c r="D71" s="548"/>
      <c r="E71" s="548"/>
      <c r="F71" s="548"/>
      <c r="G71" s="548"/>
      <c r="H71" s="548"/>
      <c r="I71" s="548"/>
      <c r="J71" s="258">
        <f>J50*J70</f>
        <v>3.3333333333333332E-4</v>
      </c>
      <c r="K71" s="310">
        <f t="shared" si="0"/>
        <v>0.41890766666666662</v>
      </c>
    </row>
    <row r="72" spans="1:15" ht="27.75" customHeight="1">
      <c r="A72" s="306" t="s">
        <v>10</v>
      </c>
      <c r="B72" s="561" t="s">
        <v>416</v>
      </c>
      <c r="C72" s="561"/>
      <c r="D72" s="561"/>
      <c r="E72" s="561"/>
      <c r="F72" s="561"/>
      <c r="G72" s="561"/>
      <c r="H72" s="561"/>
      <c r="I72" s="561"/>
      <c r="J72" s="258">
        <v>4.3499999999999997E-2</v>
      </c>
      <c r="K72" s="310">
        <f t="shared" si="0"/>
        <v>54.667450499999994</v>
      </c>
      <c r="M72" s="267"/>
      <c r="N72" s="267"/>
      <c r="O72" s="267"/>
    </row>
    <row r="73" spans="1:15" ht="20.100000000000001" customHeight="1">
      <c r="A73" s="306" t="s">
        <v>12</v>
      </c>
      <c r="B73" s="548" t="s">
        <v>417</v>
      </c>
      <c r="C73" s="548"/>
      <c r="D73" s="548"/>
      <c r="E73" s="548"/>
      <c r="F73" s="548"/>
      <c r="G73" s="548"/>
      <c r="H73" s="548"/>
      <c r="I73" s="548"/>
      <c r="J73" s="258">
        <f>7/360</f>
        <v>1.9444444444444445E-2</v>
      </c>
      <c r="K73" s="310">
        <f>J73*$K$34</f>
        <v>24.436280555555555</v>
      </c>
      <c r="M73" s="267"/>
      <c r="N73" s="267"/>
      <c r="O73" s="267"/>
    </row>
    <row r="74" spans="1:15" ht="20.100000000000001" customHeight="1">
      <c r="A74" s="306" t="s">
        <v>14</v>
      </c>
      <c r="B74" s="548" t="s">
        <v>418</v>
      </c>
      <c r="C74" s="548"/>
      <c r="D74" s="548"/>
      <c r="E74" s="548"/>
      <c r="F74" s="548"/>
      <c r="G74" s="548"/>
      <c r="H74" s="548"/>
      <c r="I74" s="548"/>
      <c r="J74" s="258">
        <f>J73*J44</f>
        <v>6.5722222222222241E-3</v>
      </c>
      <c r="K74" s="310">
        <f t="shared" si="0"/>
        <v>8.2594628277777797</v>
      </c>
      <c r="M74" s="267"/>
      <c r="N74" s="267"/>
      <c r="O74" s="267"/>
    </row>
    <row r="75" spans="1:15" ht="20.100000000000001" customHeight="1">
      <c r="A75" s="306" t="s">
        <v>17</v>
      </c>
      <c r="B75" s="548" t="s">
        <v>445</v>
      </c>
      <c r="C75" s="548"/>
      <c r="D75" s="548"/>
      <c r="E75" s="548"/>
      <c r="F75" s="548"/>
      <c r="G75" s="548"/>
      <c r="H75" s="548"/>
      <c r="I75" s="548"/>
      <c r="J75" s="259">
        <v>4.7600000000000003E-2</v>
      </c>
      <c r="K75" s="310">
        <f t="shared" si="0"/>
        <v>59.820014800000003</v>
      </c>
      <c r="M75" s="267"/>
      <c r="N75" s="267"/>
      <c r="O75" s="267"/>
    </row>
    <row r="76" spans="1:15" ht="20.100000000000001" customHeight="1">
      <c r="A76" s="556" t="s">
        <v>226</v>
      </c>
      <c r="B76" s="556"/>
      <c r="C76" s="556"/>
      <c r="D76" s="556"/>
      <c r="E76" s="556"/>
      <c r="F76" s="556"/>
      <c r="G76" s="556"/>
      <c r="H76" s="556"/>
      <c r="I76" s="556"/>
      <c r="J76" s="312"/>
      <c r="K76" s="278">
        <f>SUM(K70:K75)</f>
        <v>152.83846218333332</v>
      </c>
    </row>
    <row r="77" spans="1:15" ht="20.100000000000001" customHeight="1">
      <c r="A77" s="554"/>
      <c r="B77" s="554"/>
      <c r="C77" s="554"/>
      <c r="D77" s="554"/>
      <c r="E77" s="554"/>
      <c r="F77" s="554"/>
      <c r="G77" s="554"/>
      <c r="H77" s="554"/>
      <c r="I77" s="554"/>
      <c r="J77" s="554"/>
      <c r="K77" s="554"/>
    </row>
    <row r="78" spans="1:15" ht="20.100000000000001" customHeight="1">
      <c r="A78" s="552" t="s">
        <v>419</v>
      </c>
      <c r="B78" s="490"/>
      <c r="C78" s="490"/>
      <c r="D78" s="490"/>
      <c r="E78" s="490"/>
      <c r="F78" s="490"/>
      <c r="G78" s="490"/>
      <c r="H78" s="490"/>
      <c r="I78" s="490"/>
      <c r="J78" s="553"/>
      <c r="K78" s="559"/>
    </row>
    <row r="79" spans="1:15" ht="20.100000000000001" customHeight="1">
      <c r="A79" s="552" t="s">
        <v>420</v>
      </c>
      <c r="B79" s="555"/>
      <c r="C79" s="555"/>
      <c r="D79" s="555"/>
      <c r="E79" s="555"/>
      <c r="F79" s="555"/>
      <c r="G79" s="555"/>
      <c r="H79" s="555"/>
      <c r="I79" s="555"/>
      <c r="J79" s="560"/>
      <c r="K79" s="559"/>
    </row>
    <row r="80" spans="1:15" ht="20.100000000000001" customHeight="1">
      <c r="A80" s="306" t="s">
        <v>6</v>
      </c>
      <c r="B80" s="547" t="s">
        <v>368</v>
      </c>
      <c r="C80" s="547"/>
      <c r="D80" s="547"/>
      <c r="E80" s="547"/>
      <c r="F80" s="547"/>
      <c r="G80" s="547"/>
      <c r="H80" s="547"/>
      <c r="I80" s="547"/>
      <c r="J80" s="259">
        <v>1.01E-2</v>
      </c>
      <c r="K80" s="310">
        <f>J80*(K34+K67+K76)</f>
        <v>22.514044745024485</v>
      </c>
    </row>
    <row r="81" spans="1:11" ht="20.100000000000001" customHeight="1">
      <c r="A81" s="306" t="s">
        <v>8</v>
      </c>
      <c r="B81" s="547" t="s">
        <v>367</v>
      </c>
      <c r="C81" s="547"/>
      <c r="D81" s="547"/>
      <c r="E81" s="547"/>
      <c r="F81" s="547"/>
      <c r="G81" s="547"/>
      <c r="H81" s="547"/>
      <c r="I81" s="547"/>
      <c r="J81" s="258">
        <v>8.2000000000000007E-3</v>
      </c>
      <c r="K81" s="310">
        <f>J81*(K34+K67+K76)</f>
        <v>18.278729396950574</v>
      </c>
    </row>
    <row r="82" spans="1:11" ht="20.100000000000001" customHeight="1">
      <c r="A82" s="306" t="s">
        <v>10</v>
      </c>
      <c r="B82" s="547" t="s">
        <v>421</v>
      </c>
      <c r="C82" s="547"/>
      <c r="D82" s="547"/>
      <c r="E82" s="547"/>
      <c r="F82" s="547"/>
      <c r="G82" s="547"/>
      <c r="H82" s="547"/>
      <c r="I82" s="547"/>
      <c r="J82" s="258">
        <v>2.0000000000000001E-4</v>
      </c>
      <c r="K82" s="310">
        <f>J82*(K34+K67+K76)</f>
        <v>0.44582266821830663</v>
      </c>
    </row>
    <row r="83" spans="1:11" ht="20.100000000000001" customHeight="1">
      <c r="A83" s="306" t="s">
        <v>12</v>
      </c>
      <c r="B83" s="558" t="s">
        <v>422</v>
      </c>
      <c r="C83" s="558"/>
      <c r="D83" s="558"/>
      <c r="E83" s="558"/>
      <c r="F83" s="558"/>
      <c r="G83" s="558"/>
      <c r="H83" s="558"/>
      <c r="I83" s="558"/>
      <c r="J83" s="258">
        <v>3.3E-3</v>
      </c>
      <c r="K83" s="310">
        <f>J83*(K34+K67+K76)</f>
        <v>7.3560740256020596</v>
      </c>
    </row>
    <row r="84" spans="1:11" ht="20.100000000000001" customHeight="1">
      <c r="A84" s="306" t="s">
        <v>14</v>
      </c>
      <c r="B84" s="558" t="s">
        <v>369</v>
      </c>
      <c r="C84" s="558"/>
      <c r="D84" s="558"/>
      <c r="E84" s="558"/>
      <c r="F84" s="558"/>
      <c r="G84" s="558"/>
      <c r="H84" s="558"/>
      <c r="I84" s="558"/>
      <c r="J84" s="258">
        <v>5.9999999999999995E-4</v>
      </c>
      <c r="K84" s="310">
        <f>J84*(K34+K67+K76)</f>
        <v>1.3374680046549197</v>
      </c>
    </row>
    <row r="85" spans="1:11" ht="20.100000000000001" customHeight="1">
      <c r="A85" s="306" t="s">
        <v>17</v>
      </c>
      <c r="B85" s="547" t="s">
        <v>83</v>
      </c>
      <c r="C85" s="547"/>
      <c r="D85" s="547"/>
      <c r="E85" s="547"/>
      <c r="F85" s="547"/>
      <c r="G85" s="547"/>
      <c r="H85" s="547"/>
      <c r="I85" s="547"/>
      <c r="J85" s="258"/>
      <c r="K85" s="310"/>
    </row>
    <row r="86" spans="1:11" ht="20.100000000000001" customHeight="1">
      <c r="A86" s="556" t="s">
        <v>226</v>
      </c>
      <c r="B86" s="556"/>
      <c r="C86" s="556"/>
      <c r="D86" s="556"/>
      <c r="E86" s="556"/>
      <c r="F86" s="556"/>
      <c r="G86" s="556"/>
      <c r="H86" s="556"/>
      <c r="I86" s="556"/>
      <c r="J86" s="282">
        <f>SUM(J80:J85)</f>
        <v>2.24E-2</v>
      </c>
      <c r="K86" s="283">
        <f>SUM(K80:K85)</f>
        <v>49.932138840450349</v>
      </c>
    </row>
    <row r="87" spans="1:11" ht="20.100000000000001" customHeight="1">
      <c r="A87" s="554"/>
      <c r="B87" s="554"/>
      <c r="C87" s="554"/>
      <c r="D87" s="554"/>
      <c r="E87" s="554"/>
      <c r="F87" s="554"/>
      <c r="G87" s="554"/>
      <c r="H87" s="554"/>
      <c r="I87" s="554"/>
      <c r="J87" s="554"/>
      <c r="K87" s="554"/>
    </row>
    <row r="88" spans="1:11" ht="20.100000000000001" customHeight="1">
      <c r="A88" s="556" t="s">
        <v>423</v>
      </c>
      <c r="B88" s="556"/>
      <c r="C88" s="556"/>
      <c r="D88" s="556"/>
      <c r="E88" s="556"/>
      <c r="F88" s="556"/>
      <c r="G88" s="556"/>
      <c r="H88" s="556"/>
      <c r="I88" s="556"/>
      <c r="J88" s="556"/>
      <c r="K88" s="308"/>
    </row>
    <row r="89" spans="1:11" ht="20.100000000000001" customHeight="1">
      <c r="A89" s="306" t="s">
        <v>6</v>
      </c>
      <c r="B89" s="548" t="s">
        <v>424</v>
      </c>
      <c r="C89" s="548"/>
      <c r="D89" s="548"/>
      <c r="E89" s="548"/>
      <c r="F89" s="548"/>
      <c r="G89" s="548"/>
      <c r="H89" s="548"/>
      <c r="I89" s="548"/>
      <c r="J89" s="261"/>
      <c r="K89" s="260"/>
    </row>
    <row r="90" spans="1:11" ht="20.100000000000001" customHeight="1">
      <c r="A90" s="306"/>
      <c r="B90" s="548" t="s">
        <v>226</v>
      </c>
      <c r="C90" s="548"/>
      <c r="D90" s="548"/>
      <c r="E90" s="548"/>
      <c r="F90" s="548"/>
      <c r="G90" s="548"/>
      <c r="H90" s="548"/>
      <c r="I90" s="548"/>
      <c r="J90" s="261"/>
      <c r="K90" s="260"/>
    </row>
    <row r="91" spans="1:11" ht="20.100000000000001" customHeight="1">
      <c r="A91" s="554"/>
      <c r="B91" s="554"/>
      <c r="C91" s="554"/>
      <c r="D91" s="554"/>
      <c r="E91" s="554"/>
      <c r="F91" s="554"/>
      <c r="G91" s="554"/>
      <c r="H91" s="554"/>
      <c r="I91" s="554"/>
      <c r="J91" s="554"/>
      <c r="K91" s="554"/>
    </row>
    <row r="92" spans="1:11" ht="20.100000000000001" customHeight="1">
      <c r="A92" s="556" t="s">
        <v>425</v>
      </c>
      <c r="B92" s="556"/>
      <c r="C92" s="556"/>
      <c r="D92" s="556"/>
      <c r="E92" s="556"/>
      <c r="F92" s="556"/>
      <c r="G92" s="556"/>
      <c r="H92" s="556"/>
      <c r="I92" s="556"/>
      <c r="J92" s="556"/>
      <c r="K92" s="308"/>
    </row>
    <row r="93" spans="1:11" ht="20.100000000000001" customHeight="1">
      <c r="A93" s="306" t="s">
        <v>366</v>
      </c>
      <c r="B93" s="547" t="s">
        <v>426</v>
      </c>
      <c r="C93" s="547"/>
      <c r="D93" s="547"/>
      <c r="E93" s="547"/>
      <c r="F93" s="547"/>
      <c r="G93" s="547"/>
      <c r="H93" s="547"/>
      <c r="I93" s="547"/>
      <c r="J93" s="246"/>
      <c r="K93" s="310">
        <f>K86</f>
        <v>49.932138840450349</v>
      </c>
    </row>
    <row r="94" spans="1:11" ht="20.100000000000001" customHeight="1">
      <c r="A94" s="306" t="s">
        <v>370</v>
      </c>
      <c r="B94" s="547" t="s">
        <v>371</v>
      </c>
      <c r="C94" s="547"/>
      <c r="D94" s="547"/>
      <c r="E94" s="547"/>
      <c r="F94" s="547"/>
      <c r="G94" s="547"/>
      <c r="H94" s="547"/>
      <c r="I94" s="547"/>
      <c r="J94" s="246"/>
      <c r="K94" s="310">
        <f>K90</f>
        <v>0</v>
      </c>
    </row>
    <row r="95" spans="1:11" ht="20.100000000000001" customHeight="1">
      <c r="A95" s="306"/>
      <c r="B95" s="554" t="s">
        <v>226</v>
      </c>
      <c r="C95" s="554"/>
      <c r="D95" s="554"/>
      <c r="E95" s="554"/>
      <c r="F95" s="554"/>
      <c r="G95" s="554"/>
      <c r="H95" s="554"/>
      <c r="I95" s="554"/>
      <c r="J95" s="261"/>
      <c r="K95" s="310">
        <f>K93+K94</f>
        <v>49.932138840450349</v>
      </c>
    </row>
    <row r="96" spans="1:11" ht="20.100000000000001" customHeight="1">
      <c r="A96" s="554"/>
      <c r="B96" s="554"/>
      <c r="C96" s="554"/>
      <c r="D96" s="554"/>
      <c r="E96" s="554"/>
      <c r="F96" s="554"/>
      <c r="G96" s="554"/>
      <c r="H96" s="554"/>
      <c r="I96" s="554"/>
      <c r="J96" s="554"/>
      <c r="K96" s="554"/>
    </row>
    <row r="97" spans="1:11" ht="20.100000000000001" customHeight="1">
      <c r="A97" s="552" t="s">
        <v>427</v>
      </c>
      <c r="B97" s="555"/>
      <c r="C97" s="555"/>
      <c r="D97" s="555"/>
      <c r="E97" s="555"/>
      <c r="F97" s="490"/>
      <c r="G97" s="490"/>
      <c r="H97" s="490"/>
      <c r="I97" s="490"/>
      <c r="J97" s="553"/>
      <c r="K97" s="308"/>
    </row>
    <row r="98" spans="1:11" ht="20.100000000000001" customHeight="1">
      <c r="A98" s="306" t="s">
        <v>6</v>
      </c>
      <c r="B98" s="547" t="s">
        <v>428</v>
      </c>
      <c r="C98" s="547"/>
      <c r="D98" s="547"/>
      <c r="E98" s="547"/>
      <c r="F98" s="547"/>
      <c r="G98" s="547"/>
      <c r="H98" s="547"/>
      <c r="I98" s="547"/>
      <c r="J98" s="547"/>
      <c r="K98" s="257">
        <f>'Uniforme + Transport. + V. Alim'!F13</f>
        <v>0</v>
      </c>
    </row>
    <row r="99" spans="1:11" ht="20.100000000000001" customHeight="1">
      <c r="A99" s="306" t="s">
        <v>8</v>
      </c>
      <c r="B99" s="543" t="s">
        <v>372</v>
      </c>
      <c r="C99" s="544"/>
      <c r="D99" s="544"/>
      <c r="E99" s="545"/>
      <c r="F99" s="545"/>
      <c r="G99" s="545"/>
      <c r="H99" s="545"/>
      <c r="I99" s="545"/>
      <c r="J99" s="546"/>
      <c r="K99" s="257">
        <f>'Material + Equip.'!E83</f>
        <v>0</v>
      </c>
    </row>
    <row r="100" spans="1:11" ht="20.100000000000001" customHeight="1">
      <c r="A100" s="306" t="s">
        <v>446</v>
      </c>
      <c r="B100" s="547" t="s">
        <v>429</v>
      </c>
      <c r="C100" s="547"/>
      <c r="D100" s="547"/>
      <c r="E100" s="548" t="s">
        <v>430</v>
      </c>
      <c r="F100" s="548"/>
      <c r="G100" s="548"/>
      <c r="H100" s="548"/>
      <c r="I100" s="548"/>
      <c r="J100" s="548"/>
      <c r="K100" s="257">
        <f>'Material + Equip.'!E84</f>
        <v>0</v>
      </c>
    </row>
    <row r="101" spans="1:11" ht="20.100000000000001" customHeight="1">
      <c r="A101" s="306" t="s">
        <v>447</v>
      </c>
      <c r="B101" s="547" t="s">
        <v>448</v>
      </c>
      <c r="C101" s="547"/>
      <c r="D101" s="547"/>
      <c r="E101" s="549"/>
      <c r="F101" s="550"/>
      <c r="G101" s="550"/>
      <c r="H101" s="550"/>
      <c r="I101" s="550"/>
      <c r="J101" s="551"/>
      <c r="K101" s="262"/>
    </row>
    <row r="102" spans="1:11" ht="20.100000000000001" customHeight="1">
      <c r="A102" s="552" t="s">
        <v>431</v>
      </c>
      <c r="B102" s="490"/>
      <c r="C102" s="490"/>
      <c r="D102" s="490"/>
      <c r="E102" s="490"/>
      <c r="F102" s="490"/>
      <c r="G102" s="490"/>
      <c r="H102" s="490"/>
      <c r="I102" s="490"/>
      <c r="J102" s="553"/>
      <c r="K102" s="278">
        <f>SUM(K98:K101)</f>
        <v>0</v>
      </c>
    </row>
    <row r="103" spans="1:11" ht="20.100000000000001" customHeight="1">
      <c r="A103" s="557"/>
      <c r="B103" s="557"/>
      <c r="C103" s="557"/>
      <c r="D103" s="557"/>
      <c r="E103" s="557"/>
      <c r="F103" s="557"/>
      <c r="G103" s="557"/>
      <c r="H103" s="557"/>
      <c r="I103" s="557"/>
      <c r="J103" s="557"/>
      <c r="K103" s="557"/>
    </row>
    <row r="104" spans="1:11" ht="20.100000000000001" customHeight="1">
      <c r="A104" s="530" t="s">
        <v>438</v>
      </c>
      <c r="B104" s="530"/>
      <c r="C104" s="530"/>
      <c r="D104" s="530"/>
      <c r="E104" s="530"/>
      <c r="F104" s="530"/>
      <c r="G104" s="530"/>
      <c r="H104" s="530"/>
      <c r="I104" s="530"/>
      <c r="J104" s="530"/>
      <c r="K104" s="308"/>
    </row>
    <row r="105" spans="1:11" ht="20.100000000000001" customHeight="1">
      <c r="A105" s="306" t="s">
        <v>6</v>
      </c>
      <c r="B105" s="531" t="s">
        <v>439</v>
      </c>
      <c r="C105" s="531"/>
      <c r="D105" s="531"/>
      <c r="E105" s="531"/>
      <c r="F105" s="531"/>
      <c r="G105" s="531"/>
      <c r="H105" s="531"/>
      <c r="I105" s="531"/>
      <c r="J105" s="270">
        <v>0.03</v>
      </c>
      <c r="K105" s="310">
        <f>K121*J105</f>
        <v>68.37136439795951</v>
      </c>
    </row>
    <row r="106" spans="1:11" ht="20.100000000000001" customHeight="1">
      <c r="A106" s="306" t="s">
        <v>8</v>
      </c>
      <c r="B106" s="531" t="s">
        <v>99</v>
      </c>
      <c r="C106" s="531"/>
      <c r="D106" s="531"/>
      <c r="E106" s="531"/>
      <c r="F106" s="531"/>
      <c r="G106" s="531"/>
      <c r="H106" s="531"/>
      <c r="I106" s="531"/>
      <c r="J106" s="270">
        <v>6.7900000000000002E-2</v>
      </c>
      <c r="K106" s="310">
        <f>(K121+K105)*J106</f>
        <v>159.38960373000316</v>
      </c>
    </row>
    <row r="107" spans="1:11" ht="20.100000000000001" customHeight="1">
      <c r="A107" s="306" t="s">
        <v>10</v>
      </c>
      <c r="B107" s="540" t="s">
        <v>453</v>
      </c>
      <c r="C107" s="541"/>
      <c r="D107" s="541"/>
      <c r="E107" s="541"/>
      <c r="F107" s="541"/>
      <c r="G107" s="541"/>
      <c r="H107" s="541"/>
      <c r="I107" s="542"/>
      <c r="J107" s="259">
        <f>SUM(J109+J110+J111)</f>
        <v>8.6499999999999994E-2</v>
      </c>
      <c r="K107" s="310">
        <f>SUM(K109+K110+K111)</f>
        <v>197.13743401411659</v>
      </c>
    </row>
    <row r="108" spans="1:11" ht="20.100000000000001" customHeight="1">
      <c r="A108" s="306"/>
      <c r="B108" s="540" t="s">
        <v>454</v>
      </c>
      <c r="C108" s="541"/>
      <c r="D108" s="541"/>
      <c r="E108" s="541"/>
      <c r="F108" s="541"/>
      <c r="G108" s="541"/>
      <c r="H108" s="541"/>
      <c r="I108" s="542"/>
      <c r="J108" s="271"/>
      <c r="K108" s="310"/>
    </row>
    <row r="109" spans="1:11" ht="20.100000000000001" customHeight="1">
      <c r="A109" s="306"/>
      <c r="B109" s="540" t="s">
        <v>450</v>
      </c>
      <c r="C109" s="541"/>
      <c r="D109" s="541"/>
      <c r="E109" s="541"/>
      <c r="F109" s="541"/>
      <c r="G109" s="541"/>
      <c r="H109" s="541"/>
      <c r="I109" s="542"/>
      <c r="J109" s="259">
        <v>0.03</v>
      </c>
      <c r="K109" s="310">
        <f>SUM(J109*K121)</f>
        <v>68.37136439795951</v>
      </c>
    </row>
    <row r="110" spans="1:11" ht="20.100000000000001" customHeight="1">
      <c r="A110" s="306"/>
      <c r="B110" s="540" t="s">
        <v>451</v>
      </c>
      <c r="C110" s="541"/>
      <c r="D110" s="541"/>
      <c r="E110" s="541"/>
      <c r="F110" s="541"/>
      <c r="G110" s="541"/>
      <c r="H110" s="541"/>
      <c r="I110" s="542"/>
      <c r="J110" s="259">
        <v>6.4999999999999997E-3</v>
      </c>
      <c r="K110" s="310">
        <f>SUM(J110*K121)</f>
        <v>14.813795619557894</v>
      </c>
    </row>
    <row r="111" spans="1:11" ht="20.100000000000001" customHeight="1">
      <c r="A111" s="306"/>
      <c r="B111" s="540" t="s">
        <v>452</v>
      </c>
      <c r="C111" s="541"/>
      <c r="D111" s="541"/>
      <c r="E111" s="541"/>
      <c r="F111" s="541"/>
      <c r="G111" s="541"/>
      <c r="H111" s="541"/>
      <c r="I111" s="542"/>
      <c r="J111" s="259">
        <v>0.05</v>
      </c>
      <c r="K111" s="310">
        <f>SUM(J111*K121)</f>
        <v>113.95227399659919</v>
      </c>
    </row>
    <row r="112" spans="1:11" ht="20.100000000000001" customHeight="1">
      <c r="A112" s="530" t="s">
        <v>440</v>
      </c>
      <c r="B112" s="530"/>
      <c r="C112" s="530"/>
      <c r="D112" s="530"/>
      <c r="E112" s="530"/>
      <c r="F112" s="530"/>
      <c r="G112" s="530"/>
      <c r="H112" s="530"/>
      <c r="I112" s="530"/>
      <c r="J112" s="530"/>
      <c r="K112" s="278">
        <f>SUM(K105:K107)</f>
        <v>424.89840214207925</v>
      </c>
    </row>
    <row r="113" spans="1:11" ht="20.100000000000001" customHeight="1">
      <c r="A113" s="521"/>
      <c r="B113" s="521"/>
      <c r="C113" s="521"/>
      <c r="D113" s="521"/>
      <c r="E113" s="521"/>
      <c r="F113" s="521"/>
      <c r="G113" s="521"/>
      <c r="H113" s="521"/>
      <c r="I113" s="521"/>
      <c r="J113" s="521"/>
      <c r="K113" s="521"/>
    </row>
    <row r="114" spans="1:11" ht="20.100000000000001" customHeight="1">
      <c r="A114" s="556" t="s">
        <v>376</v>
      </c>
      <c r="B114" s="556"/>
      <c r="C114" s="556"/>
      <c r="D114" s="556"/>
      <c r="E114" s="556"/>
      <c r="F114" s="556"/>
      <c r="G114" s="556"/>
      <c r="H114" s="556"/>
      <c r="I114" s="556"/>
      <c r="J114" s="556"/>
      <c r="K114" s="556"/>
    </row>
    <row r="115" spans="1:11" ht="20.100000000000001" customHeight="1">
      <c r="A115" s="530" t="s">
        <v>432</v>
      </c>
      <c r="B115" s="530"/>
      <c r="C115" s="530"/>
      <c r="D115" s="530"/>
      <c r="E115" s="530"/>
      <c r="F115" s="530"/>
      <c r="G115" s="530"/>
      <c r="H115" s="530"/>
      <c r="I115" s="530"/>
      <c r="J115" s="530"/>
      <c r="K115" s="308"/>
    </row>
    <row r="116" spans="1:11" ht="20.100000000000001" customHeight="1">
      <c r="A116" s="306" t="s">
        <v>6</v>
      </c>
      <c r="B116" s="531" t="s">
        <v>388</v>
      </c>
      <c r="C116" s="531"/>
      <c r="D116" s="531"/>
      <c r="E116" s="531"/>
      <c r="F116" s="531"/>
      <c r="G116" s="531"/>
      <c r="H116" s="531"/>
      <c r="I116" s="531"/>
      <c r="J116" s="531"/>
      <c r="K116" s="310">
        <f>K34</f>
        <v>1256.723</v>
      </c>
    </row>
    <row r="117" spans="1:11" ht="20.100000000000001" customHeight="1">
      <c r="A117" s="306" t="s">
        <v>8</v>
      </c>
      <c r="B117" s="531" t="s">
        <v>433</v>
      </c>
      <c r="C117" s="531"/>
      <c r="D117" s="531"/>
      <c r="E117" s="531"/>
      <c r="F117" s="531"/>
      <c r="G117" s="531"/>
      <c r="H117" s="531"/>
      <c r="I117" s="531"/>
      <c r="J117" s="531"/>
      <c r="K117" s="310">
        <f>K67</f>
        <v>819.55187890820002</v>
      </c>
    </row>
    <row r="118" spans="1:11" ht="20.100000000000001" customHeight="1">
      <c r="A118" s="306" t="s">
        <v>10</v>
      </c>
      <c r="B118" s="531" t="s">
        <v>434</v>
      </c>
      <c r="C118" s="531"/>
      <c r="D118" s="531"/>
      <c r="E118" s="531"/>
      <c r="F118" s="531"/>
      <c r="G118" s="531"/>
      <c r="H118" s="531"/>
      <c r="I118" s="531"/>
      <c r="J118" s="531"/>
      <c r="K118" s="310">
        <f>K76</f>
        <v>152.83846218333332</v>
      </c>
    </row>
    <row r="119" spans="1:11" ht="20.100000000000001" customHeight="1">
      <c r="A119" s="306" t="s">
        <v>12</v>
      </c>
      <c r="B119" s="531" t="s">
        <v>435</v>
      </c>
      <c r="C119" s="531"/>
      <c r="D119" s="531"/>
      <c r="E119" s="531"/>
      <c r="F119" s="531"/>
      <c r="G119" s="531"/>
      <c r="H119" s="531"/>
      <c r="I119" s="531"/>
      <c r="J119" s="531"/>
      <c r="K119" s="310">
        <f>K95</f>
        <v>49.932138840450349</v>
      </c>
    </row>
    <row r="120" spans="1:11" ht="20.100000000000001" customHeight="1">
      <c r="A120" s="306" t="s">
        <v>14</v>
      </c>
      <c r="B120" s="531" t="s">
        <v>436</v>
      </c>
      <c r="C120" s="531"/>
      <c r="D120" s="531"/>
      <c r="E120" s="531"/>
      <c r="F120" s="531"/>
      <c r="G120" s="531"/>
      <c r="H120" s="531"/>
      <c r="I120" s="531"/>
      <c r="J120" s="531"/>
      <c r="K120" s="310">
        <f>K102</f>
        <v>0</v>
      </c>
    </row>
    <row r="121" spans="1:11" ht="20.100000000000001" customHeight="1">
      <c r="A121" s="530" t="s">
        <v>437</v>
      </c>
      <c r="B121" s="530"/>
      <c r="C121" s="530"/>
      <c r="D121" s="530"/>
      <c r="E121" s="530"/>
      <c r="F121" s="530"/>
      <c r="G121" s="530"/>
      <c r="H121" s="530"/>
      <c r="I121" s="530"/>
      <c r="J121" s="530"/>
      <c r="K121" s="278">
        <f>SUM(K116:K120)</f>
        <v>2279.0454799319837</v>
      </c>
    </row>
    <row r="122" spans="1:11" ht="20.100000000000001" customHeight="1">
      <c r="A122" s="285" t="s">
        <v>17</v>
      </c>
      <c r="B122" s="531" t="s">
        <v>455</v>
      </c>
      <c r="C122" s="531"/>
      <c r="D122" s="531"/>
      <c r="E122" s="531"/>
      <c r="F122" s="531"/>
      <c r="G122" s="531"/>
      <c r="H122" s="531"/>
      <c r="I122" s="531"/>
      <c r="J122" s="531"/>
      <c r="K122" s="254">
        <f>K112</f>
        <v>424.89840214207925</v>
      </c>
    </row>
    <row r="123" spans="1:11" ht="20.100000000000001" customHeight="1">
      <c r="A123" s="532" t="s">
        <v>441</v>
      </c>
      <c r="B123" s="532"/>
      <c r="C123" s="532"/>
      <c r="D123" s="532"/>
      <c r="E123" s="532"/>
      <c r="F123" s="532"/>
      <c r="G123" s="532"/>
      <c r="H123" s="532"/>
      <c r="I123" s="532"/>
      <c r="J123" s="532"/>
      <c r="K123" s="284">
        <f>(K121+K105+K106)/(1-J107)</f>
        <v>2744.1778303885567</v>
      </c>
    </row>
    <row r="124" spans="1:11">
      <c r="A124" s="263"/>
      <c r="B124" s="263"/>
      <c r="C124" s="263"/>
      <c r="D124" s="263"/>
      <c r="E124" s="263"/>
      <c r="F124" s="263"/>
      <c r="G124" s="263"/>
      <c r="H124" s="263"/>
      <c r="I124" s="263"/>
      <c r="J124" s="263"/>
      <c r="K124" s="263"/>
    </row>
    <row r="125" spans="1:11">
      <c r="A125" s="272"/>
      <c r="B125" s="272"/>
      <c r="C125" s="272"/>
      <c r="D125" s="272"/>
    </row>
  </sheetData>
  <mergeCells count="141">
    <mergeCell ref="B11:J11"/>
    <mergeCell ref="A5:K5"/>
    <mergeCell ref="A6:K6"/>
    <mergeCell ref="A7:K7"/>
    <mergeCell ref="B8:J8"/>
    <mergeCell ref="B9:J9"/>
    <mergeCell ref="B10:J10"/>
    <mergeCell ref="A1:K1"/>
    <mergeCell ref="A2:C2"/>
    <mergeCell ref="D2:K2"/>
    <mergeCell ref="A3:C3"/>
    <mergeCell ref="D3:K3"/>
    <mergeCell ref="A4:C4"/>
    <mergeCell ref="D4:F4"/>
    <mergeCell ref="H4:K4"/>
    <mergeCell ref="B21:I21"/>
    <mergeCell ref="J21:K21"/>
    <mergeCell ref="B22:I22"/>
    <mergeCell ref="J22:K22"/>
    <mergeCell ref="B23:J23"/>
    <mergeCell ref="A24:K24"/>
    <mergeCell ref="A17:K17"/>
    <mergeCell ref="A18:K18"/>
    <mergeCell ref="B19:I19"/>
    <mergeCell ref="J19:K19"/>
    <mergeCell ref="B20:I20"/>
    <mergeCell ref="J20:K20"/>
    <mergeCell ref="B31:J31"/>
    <mergeCell ref="B32:J32"/>
    <mergeCell ref="B33:J33"/>
    <mergeCell ref="A34:J34"/>
    <mergeCell ref="A35:K35"/>
    <mergeCell ref="A36:J36"/>
    <mergeCell ref="K36:K37"/>
    <mergeCell ref="A37:J37"/>
    <mergeCell ref="A25:J25"/>
    <mergeCell ref="B26:J26"/>
    <mergeCell ref="A28:A29"/>
    <mergeCell ref="B28:D29"/>
    <mergeCell ref="K28:K29"/>
    <mergeCell ref="B30:J30"/>
    <mergeCell ref="A43:J43"/>
    <mergeCell ref="A44:I44"/>
    <mergeCell ref="B45:I45"/>
    <mergeCell ref="B46:I46"/>
    <mergeCell ref="B47:I47"/>
    <mergeCell ref="B48:I48"/>
    <mergeCell ref="B38:I38"/>
    <mergeCell ref="B39:I39"/>
    <mergeCell ref="B40:I40"/>
    <mergeCell ref="A41:J41"/>
    <mergeCell ref="A42:K42"/>
    <mergeCell ref="A54:J54"/>
    <mergeCell ref="B55:J55"/>
    <mergeCell ref="B56:J56"/>
    <mergeCell ref="B57:J57"/>
    <mergeCell ref="B58:J58"/>
    <mergeCell ref="B59:J59"/>
    <mergeCell ref="B49:I49"/>
    <mergeCell ref="B50:I50"/>
    <mergeCell ref="B51:E51"/>
    <mergeCell ref="H51:I51"/>
    <mergeCell ref="B52:I52"/>
    <mergeCell ref="A53:K53"/>
    <mergeCell ref="B66:J66"/>
    <mergeCell ref="B67:J67"/>
    <mergeCell ref="A68:K68"/>
    <mergeCell ref="A69:J69"/>
    <mergeCell ref="B70:C70"/>
    <mergeCell ref="F70:G70"/>
    <mergeCell ref="H70:I70"/>
    <mergeCell ref="B60:J60"/>
    <mergeCell ref="B61:J61"/>
    <mergeCell ref="A62:K62"/>
    <mergeCell ref="A63:J63"/>
    <mergeCell ref="B64:I64"/>
    <mergeCell ref="B65:I65"/>
    <mergeCell ref="A77:K77"/>
    <mergeCell ref="A78:J78"/>
    <mergeCell ref="K78:K79"/>
    <mergeCell ref="A79:J79"/>
    <mergeCell ref="B80:I80"/>
    <mergeCell ref="B81:I81"/>
    <mergeCell ref="B71:I71"/>
    <mergeCell ref="B72:I72"/>
    <mergeCell ref="B73:I73"/>
    <mergeCell ref="B74:I74"/>
    <mergeCell ref="B75:I75"/>
    <mergeCell ref="A76:I76"/>
    <mergeCell ref="B90:I90"/>
    <mergeCell ref="A91:K91"/>
    <mergeCell ref="A92:J92"/>
    <mergeCell ref="B82:I82"/>
    <mergeCell ref="B83:I83"/>
    <mergeCell ref="B84:I84"/>
    <mergeCell ref="B85:I85"/>
    <mergeCell ref="A86:I86"/>
    <mergeCell ref="B110:I110"/>
    <mergeCell ref="B111:I111"/>
    <mergeCell ref="A112:J112"/>
    <mergeCell ref="A113:K113"/>
    <mergeCell ref="A114:K114"/>
    <mergeCell ref="A103:K103"/>
    <mergeCell ref="A104:J104"/>
    <mergeCell ref="B105:I105"/>
    <mergeCell ref="B106:I106"/>
    <mergeCell ref="B107:I107"/>
    <mergeCell ref="B108:I108"/>
    <mergeCell ref="A13:K13"/>
    <mergeCell ref="A14:K14"/>
    <mergeCell ref="A15:D15"/>
    <mergeCell ref="E15:H15"/>
    <mergeCell ref="I15:K15"/>
    <mergeCell ref="A16:D16"/>
    <mergeCell ref="E16:H16"/>
    <mergeCell ref="I16:K16"/>
    <mergeCell ref="B109:I109"/>
    <mergeCell ref="B99:J99"/>
    <mergeCell ref="B100:D100"/>
    <mergeCell ref="E100:J100"/>
    <mergeCell ref="B101:D101"/>
    <mergeCell ref="E101:J101"/>
    <mergeCell ref="A102:J102"/>
    <mergeCell ref="B93:I93"/>
    <mergeCell ref="B94:I94"/>
    <mergeCell ref="B95:I95"/>
    <mergeCell ref="A96:K96"/>
    <mergeCell ref="A97:J97"/>
    <mergeCell ref="B98:J98"/>
    <mergeCell ref="A87:K87"/>
    <mergeCell ref="A88:J88"/>
    <mergeCell ref="B89:I89"/>
    <mergeCell ref="A121:J121"/>
    <mergeCell ref="B122:J122"/>
    <mergeCell ref="A123:J123"/>
    <mergeCell ref="A115:J115"/>
    <mergeCell ref="B116:J116"/>
    <mergeCell ref="B117:J117"/>
    <mergeCell ref="B118:J118"/>
    <mergeCell ref="B119:J119"/>
    <mergeCell ref="B120:J120"/>
  </mergeCells>
  <pageMargins left="0.511811024" right="0.511811024" top="0.78740157499999996" bottom="0.78740157499999996" header="0.31496062000000002" footer="0.31496062000000002"/>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O124"/>
  <sheetViews>
    <sheetView topLeftCell="A49" workbookViewId="0">
      <selection activeCell="J38" sqref="J38"/>
    </sheetView>
  </sheetViews>
  <sheetFormatPr defaultRowHeight="15"/>
  <cols>
    <col min="1" max="1" width="11" customWidth="1"/>
    <col min="2" max="9" width="10.7109375" customWidth="1"/>
    <col min="10" max="10" width="19.140625" customWidth="1"/>
    <col min="11" max="11" width="18.7109375" customWidth="1"/>
  </cols>
  <sheetData>
    <row r="1" spans="1:11" ht="20.100000000000001" customHeight="1">
      <c r="A1" s="556" t="s">
        <v>377</v>
      </c>
      <c r="B1" s="556"/>
      <c r="C1" s="556"/>
      <c r="D1" s="556"/>
      <c r="E1" s="556"/>
      <c r="F1" s="556"/>
      <c r="G1" s="556"/>
      <c r="H1" s="556"/>
      <c r="I1" s="556"/>
      <c r="J1" s="556"/>
      <c r="K1" s="556"/>
    </row>
    <row r="2" spans="1:11" ht="20.100000000000001" customHeight="1">
      <c r="A2" s="581" t="s">
        <v>378</v>
      </c>
      <c r="B2" s="581"/>
      <c r="C2" s="581"/>
      <c r="D2" s="582"/>
      <c r="E2" s="582"/>
      <c r="F2" s="582"/>
      <c r="G2" s="582"/>
      <c r="H2" s="582"/>
      <c r="I2" s="582"/>
      <c r="J2" s="582"/>
      <c r="K2" s="582"/>
    </row>
    <row r="3" spans="1:11" ht="20.100000000000001" customHeight="1">
      <c r="A3" s="581" t="s">
        <v>379</v>
      </c>
      <c r="B3" s="581"/>
      <c r="C3" s="581"/>
      <c r="D3" s="547"/>
      <c r="E3" s="547"/>
      <c r="F3" s="547"/>
      <c r="G3" s="547"/>
      <c r="H3" s="547"/>
      <c r="I3" s="547"/>
      <c r="J3" s="547"/>
      <c r="K3" s="547"/>
    </row>
    <row r="4" spans="1:11" ht="20.100000000000001" customHeight="1">
      <c r="A4" s="581" t="s">
        <v>380</v>
      </c>
      <c r="B4" s="581"/>
      <c r="C4" s="581"/>
      <c r="D4" s="583"/>
      <c r="E4" s="583"/>
      <c r="F4" s="583"/>
      <c r="G4" s="292" t="s">
        <v>381</v>
      </c>
      <c r="H4" s="582"/>
      <c r="I4" s="582"/>
      <c r="J4" s="582"/>
      <c r="K4" s="582"/>
    </row>
    <row r="5" spans="1:11" ht="20.100000000000001" customHeight="1">
      <c r="A5" s="576"/>
      <c r="B5" s="576"/>
      <c r="C5" s="576"/>
      <c r="D5" s="576"/>
      <c r="E5" s="576"/>
      <c r="F5" s="576"/>
      <c r="G5" s="576"/>
      <c r="H5" s="576"/>
      <c r="I5" s="576"/>
      <c r="J5" s="576"/>
      <c r="K5" s="576"/>
    </row>
    <row r="6" spans="1:11" ht="20.100000000000001" customHeight="1">
      <c r="A6" s="552" t="s">
        <v>442</v>
      </c>
      <c r="B6" s="555"/>
      <c r="C6" s="555"/>
      <c r="D6" s="490"/>
      <c r="E6" s="490"/>
      <c r="F6" s="490"/>
      <c r="G6" s="490"/>
      <c r="H6" s="490"/>
      <c r="I6" s="490"/>
      <c r="J6" s="490"/>
      <c r="K6" s="553"/>
    </row>
    <row r="7" spans="1:11" ht="20.100000000000001" customHeight="1">
      <c r="A7" s="577"/>
      <c r="B7" s="577"/>
      <c r="C7" s="577"/>
      <c r="D7" s="577"/>
      <c r="E7" s="577"/>
      <c r="F7" s="577"/>
      <c r="G7" s="577"/>
      <c r="H7" s="577"/>
      <c r="I7" s="577"/>
      <c r="J7" s="577"/>
      <c r="K7" s="577"/>
    </row>
    <row r="8" spans="1:11" ht="20.100000000000001" customHeight="1">
      <c r="A8" s="294" t="s">
        <v>6</v>
      </c>
      <c r="B8" s="540" t="s">
        <v>443</v>
      </c>
      <c r="C8" s="541"/>
      <c r="D8" s="541"/>
      <c r="E8" s="541"/>
      <c r="F8" s="541"/>
      <c r="G8" s="541"/>
      <c r="H8" s="541"/>
      <c r="I8" s="541"/>
      <c r="J8" s="542"/>
      <c r="K8" s="294"/>
    </row>
    <row r="9" spans="1:11" ht="20.100000000000001" customHeight="1">
      <c r="A9" s="299" t="s">
        <v>8</v>
      </c>
      <c r="B9" s="578" t="s">
        <v>360</v>
      </c>
      <c r="C9" s="579"/>
      <c r="D9" s="579"/>
      <c r="E9" s="579"/>
      <c r="F9" s="579"/>
      <c r="G9" s="579"/>
      <c r="H9" s="579"/>
      <c r="I9" s="579"/>
      <c r="J9" s="580"/>
      <c r="K9" s="300" t="s">
        <v>459</v>
      </c>
    </row>
    <row r="10" spans="1:11" ht="20.100000000000001" customHeight="1">
      <c r="A10" s="294" t="s">
        <v>10</v>
      </c>
      <c r="B10" s="540" t="s">
        <v>361</v>
      </c>
      <c r="C10" s="541"/>
      <c r="D10" s="541"/>
      <c r="E10" s="541"/>
      <c r="F10" s="541"/>
      <c r="G10" s="541"/>
      <c r="H10" s="541"/>
      <c r="I10" s="541"/>
      <c r="J10" s="542"/>
      <c r="K10" s="294"/>
    </row>
    <row r="11" spans="1:11" ht="20.100000000000001" customHeight="1">
      <c r="A11" s="265" t="s">
        <v>12</v>
      </c>
      <c r="B11" s="531" t="s">
        <v>382</v>
      </c>
      <c r="C11" s="531"/>
      <c r="D11" s="531"/>
      <c r="E11" s="531"/>
      <c r="F11" s="531"/>
      <c r="G11" s="531"/>
      <c r="H11" s="531"/>
      <c r="I11" s="531"/>
      <c r="J11" s="531"/>
      <c r="K11" s="243">
        <f>'[1]Dados  do Licitante'!E9</f>
        <v>12</v>
      </c>
    </row>
    <row r="12" spans="1:11" ht="20.100000000000001" customHeight="1">
      <c r="A12" s="273"/>
      <c r="B12" s="274"/>
      <c r="C12" s="274"/>
      <c r="D12" s="274"/>
      <c r="E12" s="274"/>
      <c r="F12" s="274"/>
      <c r="G12" s="274"/>
      <c r="H12" s="274"/>
      <c r="I12" s="274"/>
      <c r="J12" s="274"/>
      <c r="K12" s="275"/>
    </row>
    <row r="13" spans="1:11" ht="20.100000000000001" customHeight="1">
      <c r="A13" s="533"/>
      <c r="B13" s="492"/>
      <c r="C13" s="492"/>
      <c r="D13" s="492"/>
      <c r="E13" s="492"/>
      <c r="F13" s="492"/>
      <c r="G13" s="492"/>
      <c r="H13" s="492"/>
      <c r="I13" s="492"/>
      <c r="J13" s="492"/>
      <c r="K13" s="493"/>
    </row>
    <row r="14" spans="1:11" ht="20.100000000000001" customHeight="1">
      <c r="A14" s="534" t="s">
        <v>464</v>
      </c>
      <c r="B14" s="535"/>
      <c r="C14" s="535"/>
      <c r="D14" s="535"/>
      <c r="E14" s="535"/>
      <c r="F14" s="535"/>
      <c r="G14" s="535"/>
      <c r="H14" s="535"/>
      <c r="I14" s="535"/>
      <c r="J14" s="535"/>
      <c r="K14" s="536"/>
    </row>
    <row r="15" spans="1:11" ht="32.25" customHeight="1">
      <c r="A15" s="537" t="s">
        <v>373</v>
      </c>
      <c r="B15" s="516"/>
      <c r="C15" s="516"/>
      <c r="D15" s="516"/>
      <c r="E15" s="537" t="s">
        <v>465</v>
      </c>
      <c r="F15" s="516"/>
      <c r="G15" s="516"/>
      <c r="H15" s="516"/>
      <c r="I15" s="538" t="s">
        <v>467</v>
      </c>
      <c r="J15" s="539"/>
      <c r="K15" s="539"/>
    </row>
    <row r="16" spans="1:11" ht="24.95" customHeight="1">
      <c r="A16" s="537" t="s">
        <v>468</v>
      </c>
      <c r="B16" s="516"/>
      <c r="C16" s="516"/>
      <c r="D16" s="516"/>
      <c r="E16" s="537" t="s">
        <v>466</v>
      </c>
      <c r="F16" s="516"/>
      <c r="G16" s="516"/>
      <c r="H16" s="516"/>
      <c r="I16" s="588">
        <v>2</v>
      </c>
      <c r="J16" s="589"/>
      <c r="K16" s="589"/>
    </row>
    <row r="17" spans="1:11" ht="19.5" customHeight="1">
      <c r="A17" s="533"/>
      <c r="B17" s="492"/>
      <c r="C17" s="492"/>
      <c r="D17" s="492"/>
      <c r="E17" s="492"/>
      <c r="F17" s="492"/>
      <c r="G17" s="492"/>
      <c r="H17" s="492"/>
      <c r="I17" s="492"/>
      <c r="J17" s="492"/>
      <c r="K17" s="493"/>
    </row>
    <row r="18" spans="1:11" ht="20.100000000000001" customHeight="1">
      <c r="A18" s="552" t="s">
        <v>383</v>
      </c>
      <c r="B18" s="555"/>
      <c r="C18" s="555"/>
      <c r="D18" s="555"/>
      <c r="E18" s="555"/>
      <c r="F18" s="555"/>
      <c r="G18" s="555"/>
      <c r="H18" s="555"/>
      <c r="I18" s="555"/>
      <c r="J18" s="555"/>
      <c r="K18" s="560"/>
    </row>
    <row r="19" spans="1:11" ht="20.100000000000001" customHeight="1">
      <c r="A19" s="291">
        <v>1</v>
      </c>
      <c r="B19" s="540" t="s">
        <v>384</v>
      </c>
      <c r="C19" s="541"/>
      <c r="D19" s="541"/>
      <c r="E19" s="541"/>
      <c r="F19" s="541"/>
      <c r="G19" s="541"/>
      <c r="H19" s="541"/>
      <c r="I19" s="542"/>
      <c r="J19" s="572">
        <v>966.71</v>
      </c>
      <c r="K19" s="479"/>
    </row>
    <row r="20" spans="1:11" ht="20.100000000000001" customHeight="1">
      <c r="A20" s="291">
        <v>2</v>
      </c>
      <c r="B20" s="540" t="s">
        <v>385</v>
      </c>
      <c r="C20" s="541"/>
      <c r="D20" s="541"/>
      <c r="E20" s="541"/>
      <c r="F20" s="541"/>
      <c r="G20" s="541"/>
      <c r="H20" s="541"/>
      <c r="I20" s="542"/>
      <c r="J20" s="572" t="s">
        <v>481</v>
      </c>
      <c r="K20" s="479"/>
    </row>
    <row r="21" spans="1:11" ht="20.100000000000001" customHeight="1">
      <c r="A21" s="291">
        <v>3</v>
      </c>
      <c r="B21" s="540" t="s">
        <v>386</v>
      </c>
      <c r="C21" s="541"/>
      <c r="D21" s="541"/>
      <c r="E21" s="541"/>
      <c r="F21" s="541"/>
      <c r="G21" s="541"/>
      <c r="H21" s="541"/>
      <c r="I21" s="542"/>
      <c r="J21" s="572"/>
      <c r="K21" s="479"/>
    </row>
    <row r="22" spans="1:11" ht="20.100000000000001" customHeight="1">
      <c r="A22" s="291">
        <v>4</v>
      </c>
      <c r="B22" s="531" t="s">
        <v>387</v>
      </c>
      <c r="C22" s="531"/>
      <c r="D22" s="531"/>
      <c r="E22" s="531"/>
      <c r="F22" s="531"/>
      <c r="G22" s="531"/>
      <c r="H22" s="531"/>
      <c r="I22" s="531"/>
      <c r="J22" s="531"/>
      <c r="K22" s="245"/>
    </row>
    <row r="23" spans="1:11" ht="20.100000000000001" customHeight="1">
      <c r="A23" s="573"/>
      <c r="B23" s="574"/>
      <c r="C23" s="574"/>
      <c r="D23" s="574"/>
      <c r="E23" s="574"/>
      <c r="F23" s="574"/>
      <c r="G23" s="574"/>
      <c r="H23" s="574"/>
      <c r="I23" s="574"/>
      <c r="J23" s="574"/>
      <c r="K23" s="575"/>
    </row>
    <row r="24" spans="1:11" ht="20.100000000000001" customHeight="1">
      <c r="A24" s="552" t="s">
        <v>388</v>
      </c>
      <c r="B24" s="555"/>
      <c r="C24" s="555"/>
      <c r="D24" s="555"/>
      <c r="E24" s="555"/>
      <c r="F24" s="555"/>
      <c r="G24" s="555"/>
      <c r="H24" s="555"/>
      <c r="I24" s="555"/>
      <c r="J24" s="560"/>
      <c r="K24" s="291"/>
    </row>
    <row r="25" spans="1:11" ht="20.100000000000001" customHeight="1">
      <c r="A25" s="291" t="s">
        <v>6</v>
      </c>
      <c r="B25" s="531" t="s">
        <v>389</v>
      </c>
      <c r="C25" s="531"/>
      <c r="D25" s="531"/>
      <c r="E25" s="531"/>
      <c r="F25" s="531"/>
      <c r="G25" s="531"/>
      <c r="H25" s="531"/>
      <c r="I25" s="531"/>
      <c r="J25" s="531"/>
      <c r="K25" s="293">
        <f>J19</f>
        <v>966.71</v>
      </c>
    </row>
    <row r="26" spans="1:11" ht="20.100000000000001" customHeight="1">
      <c r="A26" s="291" t="s">
        <v>8</v>
      </c>
      <c r="B26" s="244" t="s">
        <v>390</v>
      </c>
      <c r="C26" s="244"/>
      <c r="D26" s="244"/>
      <c r="E26" s="248" t="s">
        <v>391</v>
      </c>
      <c r="F26" s="248"/>
      <c r="G26" s="244"/>
      <c r="H26" s="248" t="s">
        <v>392</v>
      </c>
      <c r="I26" s="244"/>
      <c r="J26" s="266"/>
      <c r="K26" s="293">
        <f>K25*30%</f>
        <v>290.01299999999998</v>
      </c>
    </row>
    <row r="27" spans="1:11" ht="20.100000000000001" customHeight="1">
      <c r="A27" s="556" t="s">
        <v>10</v>
      </c>
      <c r="B27" s="531" t="s">
        <v>393</v>
      </c>
      <c r="C27" s="531"/>
      <c r="D27" s="531"/>
      <c r="E27" s="248" t="s">
        <v>394</v>
      </c>
      <c r="F27" s="248"/>
      <c r="G27" s="244"/>
      <c r="H27" s="244"/>
      <c r="I27" s="244"/>
      <c r="J27" s="244"/>
      <c r="K27" s="571">
        <v>0</v>
      </c>
    </row>
    <row r="28" spans="1:11" ht="20.100000000000001" customHeight="1">
      <c r="A28" s="556"/>
      <c r="B28" s="531"/>
      <c r="C28" s="531"/>
      <c r="D28" s="531"/>
      <c r="E28" s="248" t="s">
        <v>395</v>
      </c>
      <c r="F28" s="248"/>
      <c r="G28" s="244"/>
      <c r="H28" s="248" t="s">
        <v>396</v>
      </c>
      <c r="I28" s="244"/>
      <c r="J28" s="248"/>
      <c r="K28" s="571"/>
    </row>
    <row r="29" spans="1:11" ht="20.100000000000001" customHeight="1">
      <c r="A29" s="291" t="s">
        <v>12</v>
      </c>
      <c r="B29" s="547" t="s">
        <v>397</v>
      </c>
      <c r="C29" s="547"/>
      <c r="D29" s="547"/>
      <c r="E29" s="547"/>
      <c r="F29" s="547"/>
      <c r="G29" s="547"/>
      <c r="H29" s="547"/>
      <c r="I29" s="547"/>
      <c r="J29" s="547"/>
      <c r="K29" s="250"/>
    </row>
    <row r="30" spans="1:11" ht="20.100000000000001" customHeight="1">
      <c r="A30" s="291" t="s">
        <v>14</v>
      </c>
      <c r="B30" s="531" t="s">
        <v>398</v>
      </c>
      <c r="C30" s="531"/>
      <c r="D30" s="531"/>
      <c r="E30" s="531"/>
      <c r="F30" s="531"/>
      <c r="G30" s="531"/>
      <c r="H30" s="531"/>
      <c r="I30" s="531"/>
      <c r="J30" s="531"/>
      <c r="K30" s="250"/>
    </row>
    <row r="31" spans="1:11" ht="20.100000000000001" customHeight="1">
      <c r="A31" s="291" t="s">
        <v>17</v>
      </c>
      <c r="B31" s="531" t="s">
        <v>399</v>
      </c>
      <c r="C31" s="531"/>
      <c r="D31" s="531"/>
      <c r="E31" s="531"/>
      <c r="F31" s="531"/>
      <c r="G31" s="531"/>
      <c r="H31" s="531"/>
      <c r="I31" s="531"/>
      <c r="J31" s="531"/>
      <c r="K31" s="250"/>
    </row>
    <row r="32" spans="1:11" ht="20.100000000000001" customHeight="1">
      <c r="A32" s="291" t="s">
        <v>19</v>
      </c>
      <c r="B32" s="531" t="s">
        <v>83</v>
      </c>
      <c r="C32" s="531"/>
      <c r="D32" s="531"/>
      <c r="E32" s="531"/>
      <c r="F32" s="531"/>
      <c r="G32" s="531"/>
      <c r="H32" s="531"/>
      <c r="I32" s="531"/>
      <c r="J32" s="531"/>
      <c r="K32" s="250"/>
    </row>
    <row r="33" spans="1:11" ht="20.100000000000001" customHeight="1">
      <c r="A33" s="552" t="s">
        <v>400</v>
      </c>
      <c r="B33" s="555"/>
      <c r="C33" s="555"/>
      <c r="D33" s="555"/>
      <c r="E33" s="555"/>
      <c r="F33" s="490"/>
      <c r="G33" s="490"/>
      <c r="H33" s="490"/>
      <c r="I33" s="490"/>
      <c r="J33" s="553"/>
      <c r="K33" s="278">
        <f>SUM(K25:K32)</f>
        <v>1256.723</v>
      </c>
    </row>
    <row r="34" spans="1:11" ht="20.100000000000001" customHeight="1">
      <c r="A34" s="554"/>
      <c r="B34" s="554"/>
      <c r="C34" s="554"/>
      <c r="D34" s="554"/>
      <c r="E34" s="554"/>
      <c r="F34" s="554"/>
      <c r="G34" s="554"/>
      <c r="H34" s="554"/>
      <c r="I34" s="554"/>
      <c r="J34" s="554"/>
      <c r="K34" s="554"/>
    </row>
    <row r="35" spans="1:11" ht="20.100000000000001" customHeight="1">
      <c r="A35" s="552" t="s">
        <v>401</v>
      </c>
      <c r="B35" s="555"/>
      <c r="C35" s="555"/>
      <c r="D35" s="555"/>
      <c r="E35" s="555"/>
      <c r="F35" s="555"/>
      <c r="G35" s="555"/>
      <c r="H35" s="555"/>
      <c r="I35" s="555"/>
      <c r="J35" s="560"/>
      <c r="K35" s="570"/>
    </row>
    <row r="36" spans="1:11" ht="20.100000000000001" customHeight="1">
      <c r="A36" s="552" t="s">
        <v>449</v>
      </c>
      <c r="B36" s="555"/>
      <c r="C36" s="555"/>
      <c r="D36" s="555"/>
      <c r="E36" s="555"/>
      <c r="F36" s="555"/>
      <c r="G36" s="555"/>
      <c r="H36" s="555"/>
      <c r="I36" s="555"/>
      <c r="J36" s="560"/>
      <c r="K36" s="570"/>
    </row>
    <row r="37" spans="1:11" ht="20.100000000000001" customHeight="1">
      <c r="A37" s="296" t="s">
        <v>6</v>
      </c>
      <c r="B37" s="568" t="s">
        <v>402</v>
      </c>
      <c r="C37" s="568"/>
      <c r="D37" s="568"/>
      <c r="E37" s="568"/>
      <c r="F37" s="568"/>
      <c r="G37" s="568"/>
      <c r="H37" s="568"/>
      <c r="I37" s="568"/>
      <c r="J37" s="252">
        <v>8.3299999999999999E-2</v>
      </c>
      <c r="K37" s="293">
        <f>K33*J37</f>
        <v>104.6850259</v>
      </c>
    </row>
    <row r="38" spans="1:11" ht="20.100000000000001" customHeight="1">
      <c r="A38" s="296" t="s">
        <v>8</v>
      </c>
      <c r="B38" s="547" t="s">
        <v>444</v>
      </c>
      <c r="C38" s="547"/>
      <c r="D38" s="547"/>
      <c r="E38" s="547"/>
      <c r="F38" s="547"/>
      <c r="G38" s="547"/>
      <c r="H38" s="547"/>
      <c r="I38" s="547"/>
      <c r="J38" s="252">
        <v>0.121</v>
      </c>
      <c r="K38" s="293">
        <f>K33*J38</f>
        <v>152.06348299999999</v>
      </c>
    </row>
    <row r="39" spans="1:11" ht="20.100000000000001" customHeight="1">
      <c r="A39" s="297"/>
      <c r="B39" s="556" t="s">
        <v>489</v>
      </c>
      <c r="C39" s="556"/>
      <c r="D39" s="556"/>
      <c r="E39" s="556"/>
      <c r="F39" s="556"/>
      <c r="G39" s="556"/>
      <c r="H39" s="556"/>
      <c r="I39" s="556"/>
      <c r="J39" s="343">
        <f>SUM(J37:J38)</f>
        <v>0.20429999999999998</v>
      </c>
      <c r="K39" s="278">
        <f>SUM(K37+K38)</f>
        <v>256.74850889999999</v>
      </c>
    </row>
    <row r="40" spans="1:11" ht="20.100000000000001" customHeight="1">
      <c r="A40" s="569"/>
      <c r="B40" s="478"/>
      <c r="C40" s="478"/>
      <c r="D40" s="478"/>
      <c r="E40" s="478"/>
      <c r="F40" s="478"/>
      <c r="G40" s="478"/>
      <c r="H40" s="478"/>
      <c r="I40" s="478"/>
      <c r="J40" s="479"/>
      <c r="K40" s="269"/>
    </row>
    <row r="41" spans="1:11" ht="20.100000000000001" customHeight="1">
      <c r="A41" s="569"/>
      <c r="B41" s="478"/>
      <c r="C41" s="478"/>
      <c r="D41" s="478"/>
      <c r="E41" s="478"/>
      <c r="F41" s="478"/>
      <c r="G41" s="478"/>
      <c r="H41" s="478"/>
      <c r="I41" s="478"/>
      <c r="J41" s="478"/>
      <c r="K41" s="479"/>
    </row>
    <row r="42" spans="1:11" ht="20.100000000000001" customHeight="1">
      <c r="A42" s="566" t="s">
        <v>403</v>
      </c>
      <c r="B42" s="566"/>
      <c r="C42" s="566"/>
      <c r="D42" s="566"/>
      <c r="E42" s="566"/>
      <c r="F42" s="566"/>
      <c r="G42" s="566"/>
      <c r="H42" s="566"/>
      <c r="I42" s="566"/>
      <c r="J42" s="566"/>
      <c r="K42" s="295"/>
    </row>
    <row r="43" spans="1:11" ht="20.100000000000001" customHeight="1">
      <c r="A43" s="567" t="s">
        <v>404</v>
      </c>
      <c r="B43" s="541"/>
      <c r="C43" s="541"/>
      <c r="D43" s="541"/>
      <c r="E43" s="541"/>
      <c r="F43" s="541"/>
      <c r="G43" s="541"/>
      <c r="H43" s="541"/>
      <c r="I43" s="542"/>
      <c r="J43" s="253">
        <f>SUM(J44:J51)</f>
        <v>0.33800000000000008</v>
      </c>
      <c r="K43" s="254">
        <f>SUM(K44:K51)</f>
        <v>511.55337000819998</v>
      </c>
    </row>
    <row r="44" spans="1:11" ht="20.100000000000001" customHeight="1">
      <c r="A44" s="291" t="s">
        <v>6</v>
      </c>
      <c r="B44" s="531" t="s">
        <v>45</v>
      </c>
      <c r="C44" s="531"/>
      <c r="D44" s="531"/>
      <c r="E44" s="531"/>
      <c r="F44" s="531"/>
      <c r="G44" s="531"/>
      <c r="H44" s="531"/>
      <c r="I44" s="531"/>
      <c r="J44" s="259">
        <v>0.2</v>
      </c>
      <c r="K44" s="293">
        <f>SUM(K33+K39)*J44</f>
        <v>302.69430177999999</v>
      </c>
    </row>
    <row r="45" spans="1:11" ht="20.100000000000001" customHeight="1">
      <c r="A45" s="291" t="s">
        <v>8</v>
      </c>
      <c r="B45" s="531" t="s">
        <v>46</v>
      </c>
      <c r="C45" s="531"/>
      <c r="D45" s="531"/>
      <c r="E45" s="531"/>
      <c r="F45" s="531"/>
      <c r="G45" s="531"/>
      <c r="H45" s="531"/>
      <c r="I45" s="531"/>
      <c r="J45" s="259">
        <v>1.4999999999999999E-2</v>
      </c>
      <c r="K45" s="293">
        <f>SUM(K33+K39)*J45</f>
        <v>22.702072633499998</v>
      </c>
    </row>
    <row r="46" spans="1:11" ht="20.100000000000001" customHeight="1">
      <c r="A46" s="291" t="s">
        <v>10</v>
      </c>
      <c r="B46" s="531" t="s">
        <v>364</v>
      </c>
      <c r="C46" s="531"/>
      <c r="D46" s="531"/>
      <c r="E46" s="531"/>
      <c r="F46" s="531"/>
      <c r="G46" s="531"/>
      <c r="H46" s="531"/>
      <c r="I46" s="531"/>
      <c r="J46" s="259">
        <v>0.01</v>
      </c>
      <c r="K46" s="293">
        <f>SUM(K33+K39)*J46</f>
        <v>15.134715088999998</v>
      </c>
    </row>
    <row r="47" spans="1:11" ht="20.100000000000001" customHeight="1">
      <c r="A47" s="291" t="s">
        <v>12</v>
      </c>
      <c r="B47" s="531" t="s">
        <v>48</v>
      </c>
      <c r="C47" s="531"/>
      <c r="D47" s="531"/>
      <c r="E47" s="531"/>
      <c r="F47" s="531"/>
      <c r="G47" s="531"/>
      <c r="H47" s="531"/>
      <c r="I47" s="531"/>
      <c r="J47" s="259">
        <v>2E-3</v>
      </c>
      <c r="K47" s="293">
        <f>SUM(K33+K39)*J47</f>
        <v>3.0269430177999999</v>
      </c>
    </row>
    <row r="48" spans="1:11" ht="20.100000000000001" customHeight="1">
      <c r="A48" s="291" t="s">
        <v>14</v>
      </c>
      <c r="B48" s="531" t="s">
        <v>363</v>
      </c>
      <c r="C48" s="531"/>
      <c r="D48" s="531"/>
      <c r="E48" s="531"/>
      <c r="F48" s="531"/>
      <c r="G48" s="531"/>
      <c r="H48" s="531"/>
      <c r="I48" s="531"/>
      <c r="J48" s="259">
        <v>2.5000000000000001E-2</v>
      </c>
      <c r="K48" s="293">
        <f>SUM(K33+K39)*J48</f>
        <v>37.836787722499999</v>
      </c>
    </row>
    <row r="49" spans="1:11" ht="20.100000000000001" customHeight="1">
      <c r="A49" s="291" t="s">
        <v>17</v>
      </c>
      <c r="B49" s="531" t="s">
        <v>50</v>
      </c>
      <c r="C49" s="531"/>
      <c r="D49" s="531"/>
      <c r="E49" s="531"/>
      <c r="F49" s="531"/>
      <c r="G49" s="531"/>
      <c r="H49" s="531"/>
      <c r="I49" s="531"/>
      <c r="J49" s="259">
        <v>0.08</v>
      </c>
      <c r="K49" s="293">
        <f>SUM(K33+K39)*J49</f>
        <v>121.07772071199999</v>
      </c>
    </row>
    <row r="50" spans="1:11" ht="20.100000000000001" customHeight="1">
      <c r="A50" s="291" t="s">
        <v>19</v>
      </c>
      <c r="B50" s="531" t="s">
        <v>405</v>
      </c>
      <c r="C50" s="531"/>
      <c r="D50" s="531"/>
      <c r="E50" s="531"/>
      <c r="F50" s="255"/>
      <c r="G50" s="256" t="s">
        <v>406</v>
      </c>
      <c r="H50" s="564"/>
      <c r="I50" s="564"/>
      <c r="J50" s="259">
        <f>ROUND(F50*H50,2)</f>
        <v>0</v>
      </c>
      <c r="K50" s="293">
        <f>SUM(K33+K39)*J50</f>
        <v>0</v>
      </c>
    </row>
    <row r="51" spans="1:11" ht="20.100000000000001" customHeight="1">
      <c r="A51" s="291" t="s">
        <v>135</v>
      </c>
      <c r="B51" s="540" t="s">
        <v>52</v>
      </c>
      <c r="C51" s="541"/>
      <c r="D51" s="541"/>
      <c r="E51" s="541"/>
      <c r="F51" s="541"/>
      <c r="G51" s="541"/>
      <c r="H51" s="541"/>
      <c r="I51" s="542"/>
      <c r="J51" s="259">
        <f>IF('[1]Dados  do Licitante'!A50="Simples Nacional",0%,0.6%)</f>
        <v>6.0000000000000001E-3</v>
      </c>
      <c r="K51" s="293">
        <f>SUM(K33+K39)*J51</f>
        <v>9.0808290533999987</v>
      </c>
    </row>
    <row r="52" spans="1:11" ht="20.100000000000001" customHeight="1">
      <c r="A52" s="565"/>
      <c r="B52" s="565"/>
      <c r="C52" s="565"/>
      <c r="D52" s="565"/>
      <c r="E52" s="565"/>
      <c r="F52" s="565"/>
      <c r="G52" s="565"/>
      <c r="H52" s="565"/>
      <c r="I52" s="565"/>
      <c r="J52" s="565"/>
      <c r="K52" s="565"/>
    </row>
    <row r="53" spans="1:11" ht="20.100000000000001" customHeight="1">
      <c r="A53" s="556" t="s">
        <v>407</v>
      </c>
      <c r="B53" s="556"/>
      <c r="C53" s="556"/>
      <c r="D53" s="556"/>
      <c r="E53" s="556"/>
      <c r="F53" s="556"/>
      <c r="G53" s="556"/>
      <c r="H53" s="556"/>
      <c r="I53" s="556"/>
      <c r="J53" s="556"/>
      <c r="K53" s="298"/>
    </row>
    <row r="54" spans="1:11" ht="20.100000000000001" customHeight="1">
      <c r="A54" s="291" t="s">
        <v>6</v>
      </c>
      <c r="B54" s="547" t="s">
        <v>78</v>
      </c>
      <c r="C54" s="547"/>
      <c r="D54" s="547"/>
      <c r="E54" s="547"/>
      <c r="F54" s="547"/>
      <c r="G54" s="547"/>
      <c r="H54" s="547"/>
      <c r="I54" s="547"/>
      <c r="J54" s="547"/>
      <c r="K54" s="257">
        <f>'Uniforme + Transport. + V. Alim'!C44</f>
        <v>0</v>
      </c>
    </row>
    <row r="55" spans="1:11" ht="20.100000000000001" customHeight="1">
      <c r="A55" s="291" t="s">
        <v>8</v>
      </c>
      <c r="B55" s="547" t="s">
        <v>408</v>
      </c>
      <c r="C55" s="547"/>
      <c r="D55" s="547"/>
      <c r="E55" s="547"/>
      <c r="F55" s="547"/>
      <c r="G55" s="547"/>
      <c r="H55" s="547"/>
      <c r="I55" s="547"/>
      <c r="J55" s="547"/>
      <c r="K55" s="257">
        <f>'Uniforme + Transport. + V. Alim'!F34</f>
        <v>0</v>
      </c>
    </row>
    <row r="56" spans="1:11" ht="20.100000000000001" customHeight="1">
      <c r="A56" s="291" t="s">
        <v>10</v>
      </c>
      <c r="B56" s="547" t="s">
        <v>460</v>
      </c>
      <c r="C56" s="547"/>
      <c r="D56" s="547"/>
      <c r="E56" s="547"/>
      <c r="F56" s="547"/>
      <c r="G56" s="547"/>
      <c r="H56" s="547"/>
      <c r="I56" s="547"/>
      <c r="J56" s="547"/>
      <c r="K56" s="293">
        <v>7.25</v>
      </c>
    </row>
    <row r="57" spans="1:11" ht="20.100000000000001" customHeight="1">
      <c r="A57" s="291" t="s">
        <v>12</v>
      </c>
      <c r="B57" s="547" t="s">
        <v>463</v>
      </c>
      <c r="C57" s="547"/>
      <c r="D57" s="547"/>
      <c r="E57" s="547"/>
      <c r="F57" s="547"/>
      <c r="G57" s="547"/>
      <c r="H57" s="547"/>
      <c r="I57" s="547"/>
      <c r="J57" s="547"/>
      <c r="K57" s="293">
        <v>2</v>
      </c>
    </row>
    <row r="58" spans="1:11" ht="20.100000000000001" customHeight="1">
      <c r="A58" s="291" t="s">
        <v>14</v>
      </c>
      <c r="B58" s="547" t="s">
        <v>461</v>
      </c>
      <c r="C58" s="547"/>
      <c r="D58" s="547"/>
      <c r="E58" s="547"/>
      <c r="F58" s="547"/>
      <c r="G58" s="547"/>
      <c r="H58" s="547"/>
      <c r="I58" s="547"/>
      <c r="J58" s="547"/>
      <c r="K58" s="293">
        <v>18</v>
      </c>
    </row>
    <row r="59" spans="1:11" ht="20.100000000000001" customHeight="1">
      <c r="A59" s="291" t="s">
        <v>17</v>
      </c>
      <c r="B59" s="547" t="s">
        <v>462</v>
      </c>
      <c r="C59" s="547"/>
      <c r="D59" s="547"/>
      <c r="E59" s="547"/>
      <c r="F59" s="547"/>
      <c r="G59" s="547"/>
      <c r="H59" s="547"/>
      <c r="I59" s="547"/>
      <c r="J59" s="547"/>
      <c r="K59" s="293">
        <v>24</v>
      </c>
    </row>
    <row r="60" spans="1:11" ht="20.100000000000001" customHeight="1">
      <c r="A60" s="291"/>
      <c r="B60" s="556" t="s">
        <v>226</v>
      </c>
      <c r="C60" s="556"/>
      <c r="D60" s="556"/>
      <c r="E60" s="556"/>
      <c r="F60" s="556"/>
      <c r="G60" s="556"/>
      <c r="H60" s="556"/>
      <c r="I60" s="556"/>
      <c r="J60" s="556"/>
      <c r="K60" s="278">
        <f>SUM(K54:K59)</f>
        <v>51.25</v>
      </c>
    </row>
    <row r="61" spans="1:11" ht="20.100000000000001" customHeight="1">
      <c r="A61" s="554"/>
      <c r="B61" s="554"/>
      <c r="C61" s="554"/>
      <c r="D61" s="554"/>
      <c r="E61" s="554"/>
      <c r="F61" s="554"/>
      <c r="G61" s="554"/>
      <c r="H61" s="554"/>
      <c r="I61" s="554"/>
      <c r="J61" s="554"/>
      <c r="K61" s="554"/>
    </row>
    <row r="62" spans="1:11" ht="20.100000000000001" customHeight="1">
      <c r="A62" s="556" t="s">
        <v>409</v>
      </c>
      <c r="B62" s="556"/>
      <c r="C62" s="556"/>
      <c r="D62" s="556"/>
      <c r="E62" s="556"/>
      <c r="F62" s="556"/>
      <c r="G62" s="556"/>
      <c r="H62" s="556"/>
      <c r="I62" s="556"/>
      <c r="J62" s="556"/>
      <c r="K62" s="298"/>
    </row>
    <row r="63" spans="1:11" ht="20.100000000000001" customHeight="1">
      <c r="A63" s="296" t="s">
        <v>356</v>
      </c>
      <c r="B63" s="547" t="s">
        <v>410</v>
      </c>
      <c r="C63" s="547"/>
      <c r="D63" s="547"/>
      <c r="E63" s="547"/>
      <c r="F63" s="547"/>
      <c r="G63" s="547"/>
      <c r="H63" s="547"/>
      <c r="I63" s="547"/>
      <c r="J63" s="252"/>
      <c r="K63" s="293">
        <f>K39</f>
        <v>256.74850889999999</v>
      </c>
    </row>
    <row r="64" spans="1:11" ht="20.100000000000001" customHeight="1">
      <c r="A64" s="296" t="s">
        <v>362</v>
      </c>
      <c r="B64" s="547" t="s">
        <v>374</v>
      </c>
      <c r="C64" s="547"/>
      <c r="D64" s="547"/>
      <c r="E64" s="547"/>
      <c r="F64" s="547"/>
      <c r="G64" s="547"/>
      <c r="H64" s="547"/>
      <c r="I64" s="547"/>
      <c r="J64" s="252"/>
      <c r="K64" s="293">
        <f>K43</f>
        <v>511.55337000819998</v>
      </c>
    </row>
    <row r="65" spans="1:15" ht="20.100000000000001" customHeight="1">
      <c r="A65" s="296" t="s">
        <v>365</v>
      </c>
      <c r="B65" s="547" t="s">
        <v>411</v>
      </c>
      <c r="C65" s="547"/>
      <c r="D65" s="547"/>
      <c r="E65" s="547"/>
      <c r="F65" s="547"/>
      <c r="G65" s="547"/>
      <c r="H65" s="547"/>
      <c r="I65" s="547"/>
      <c r="J65" s="547"/>
      <c r="K65" s="293">
        <f>K60</f>
        <v>51.25</v>
      </c>
    </row>
    <row r="66" spans="1:15" ht="20.100000000000001" customHeight="1">
      <c r="A66" s="291"/>
      <c r="B66" s="556" t="s">
        <v>226</v>
      </c>
      <c r="C66" s="556"/>
      <c r="D66" s="556"/>
      <c r="E66" s="556"/>
      <c r="F66" s="556"/>
      <c r="G66" s="556"/>
      <c r="H66" s="556"/>
      <c r="I66" s="556"/>
      <c r="J66" s="556"/>
      <c r="K66" s="278">
        <f>K63+K64+K65</f>
        <v>819.55187890820002</v>
      </c>
    </row>
    <row r="67" spans="1:15" ht="20.100000000000001" customHeight="1">
      <c r="A67" s="554"/>
      <c r="B67" s="554"/>
      <c r="C67" s="554"/>
      <c r="D67" s="554"/>
      <c r="E67" s="554"/>
      <c r="F67" s="554"/>
      <c r="G67" s="554"/>
      <c r="H67" s="554"/>
      <c r="I67" s="554"/>
      <c r="J67" s="554"/>
      <c r="K67" s="554"/>
    </row>
    <row r="68" spans="1:15" ht="20.100000000000001" customHeight="1">
      <c r="A68" s="556" t="s">
        <v>412</v>
      </c>
      <c r="B68" s="556"/>
      <c r="C68" s="556"/>
      <c r="D68" s="556"/>
      <c r="E68" s="556"/>
      <c r="F68" s="556"/>
      <c r="G68" s="556"/>
      <c r="H68" s="556"/>
      <c r="I68" s="556"/>
      <c r="J68" s="556"/>
      <c r="K68" s="298"/>
    </row>
    <row r="69" spans="1:15" ht="22.5" customHeight="1">
      <c r="A69" s="291" t="s">
        <v>6</v>
      </c>
      <c r="B69" s="561" t="s">
        <v>375</v>
      </c>
      <c r="C69" s="561"/>
      <c r="D69" s="246">
        <v>30</v>
      </c>
      <c r="E69" s="246" t="s">
        <v>413</v>
      </c>
      <c r="F69" s="548" t="s">
        <v>414</v>
      </c>
      <c r="G69" s="548"/>
      <c r="H69" s="562">
        <f>'[1]Dados  do Licitante'!H86</f>
        <v>0.05</v>
      </c>
      <c r="I69" s="563"/>
      <c r="J69" s="258">
        <f>D69/360*H69</f>
        <v>4.1666666666666666E-3</v>
      </c>
      <c r="K69" s="293">
        <f t="shared" ref="K69:K74" si="0">J69*$K$33</f>
        <v>5.236345833333333</v>
      </c>
    </row>
    <row r="70" spans="1:15" ht="20.100000000000001" customHeight="1">
      <c r="A70" s="291" t="s">
        <v>8</v>
      </c>
      <c r="B70" s="548" t="s">
        <v>415</v>
      </c>
      <c r="C70" s="548"/>
      <c r="D70" s="548"/>
      <c r="E70" s="548"/>
      <c r="F70" s="548"/>
      <c r="G70" s="548"/>
      <c r="H70" s="548"/>
      <c r="I70" s="548"/>
      <c r="J70" s="258">
        <f>J49*J69</f>
        <v>3.3333333333333332E-4</v>
      </c>
      <c r="K70" s="293">
        <f t="shared" si="0"/>
        <v>0.41890766666666662</v>
      </c>
    </row>
    <row r="71" spans="1:15" ht="27.75" customHeight="1">
      <c r="A71" s="291" t="s">
        <v>10</v>
      </c>
      <c r="B71" s="561" t="s">
        <v>416</v>
      </c>
      <c r="C71" s="561"/>
      <c r="D71" s="561"/>
      <c r="E71" s="561"/>
      <c r="F71" s="561"/>
      <c r="G71" s="561"/>
      <c r="H71" s="561"/>
      <c r="I71" s="561"/>
      <c r="J71" s="258">
        <v>4.3499999999999997E-2</v>
      </c>
      <c r="K71" s="293">
        <f t="shared" si="0"/>
        <v>54.667450499999994</v>
      </c>
      <c r="M71" s="267"/>
      <c r="N71" s="267"/>
      <c r="O71" s="267"/>
    </row>
    <row r="72" spans="1:15" ht="20.100000000000001" customHeight="1">
      <c r="A72" s="291" t="s">
        <v>12</v>
      </c>
      <c r="B72" s="548" t="s">
        <v>417</v>
      </c>
      <c r="C72" s="548"/>
      <c r="D72" s="548"/>
      <c r="E72" s="548"/>
      <c r="F72" s="548"/>
      <c r="G72" s="548"/>
      <c r="H72" s="548"/>
      <c r="I72" s="548"/>
      <c r="J72" s="258">
        <f>7/360</f>
        <v>1.9444444444444445E-2</v>
      </c>
      <c r="K72" s="293">
        <f>J72*$K$33</f>
        <v>24.436280555555555</v>
      </c>
      <c r="M72" s="267"/>
      <c r="N72" s="267"/>
      <c r="O72" s="267"/>
    </row>
    <row r="73" spans="1:15" ht="20.100000000000001" customHeight="1">
      <c r="A73" s="291" t="s">
        <v>14</v>
      </c>
      <c r="B73" s="548" t="s">
        <v>418</v>
      </c>
      <c r="C73" s="548"/>
      <c r="D73" s="548"/>
      <c r="E73" s="548"/>
      <c r="F73" s="548"/>
      <c r="G73" s="548"/>
      <c r="H73" s="548"/>
      <c r="I73" s="548"/>
      <c r="J73" s="258">
        <f>J72*J43</f>
        <v>6.5722222222222241E-3</v>
      </c>
      <c r="K73" s="293">
        <f t="shared" si="0"/>
        <v>8.2594628277777797</v>
      </c>
      <c r="M73" s="267"/>
      <c r="N73" s="267"/>
      <c r="O73" s="267"/>
    </row>
    <row r="74" spans="1:15" ht="20.100000000000001" customHeight="1">
      <c r="A74" s="291" t="s">
        <v>17</v>
      </c>
      <c r="B74" s="548" t="s">
        <v>445</v>
      </c>
      <c r="C74" s="548"/>
      <c r="D74" s="548"/>
      <c r="E74" s="548"/>
      <c r="F74" s="548"/>
      <c r="G74" s="548"/>
      <c r="H74" s="548"/>
      <c r="I74" s="548"/>
      <c r="J74" s="259">
        <v>4.7600000000000003E-2</v>
      </c>
      <c r="K74" s="293">
        <f t="shared" si="0"/>
        <v>59.820014800000003</v>
      </c>
      <c r="M74" s="267"/>
      <c r="N74" s="267"/>
      <c r="O74" s="267"/>
    </row>
    <row r="75" spans="1:15" ht="20.100000000000001" customHeight="1">
      <c r="A75" s="556" t="s">
        <v>226</v>
      </c>
      <c r="B75" s="556"/>
      <c r="C75" s="556"/>
      <c r="D75" s="556"/>
      <c r="E75" s="556"/>
      <c r="F75" s="556"/>
      <c r="G75" s="556"/>
      <c r="H75" s="556"/>
      <c r="I75" s="556"/>
      <c r="J75" s="292"/>
      <c r="K75" s="278">
        <f>SUM(K69:K74)</f>
        <v>152.83846218333332</v>
      </c>
    </row>
    <row r="76" spans="1:15" ht="20.100000000000001" customHeight="1">
      <c r="A76" s="554"/>
      <c r="B76" s="554"/>
      <c r="C76" s="554"/>
      <c r="D76" s="554"/>
      <c r="E76" s="554"/>
      <c r="F76" s="554"/>
      <c r="G76" s="554"/>
      <c r="H76" s="554"/>
      <c r="I76" s="554"/>
      <c r="J76" s="554"/>
      <c r="K76" s="554"/>
    </row>
    <row r="77" spans="1:15" ht="20.100000000000001" customHeight="1">
      <c r="A77" s="552" t="s">
        <v>419</v>
      </c>
      <c r="B77" s="490"/>
      <c r="C77" s="490"/>
      <c r="D77" s="490"/>
      <c r="E77" s="490"/>
      <c r="F77" s="490"/>
      <c r="G77" s="490"/>
      <c r="H77" s="490"/>
      <c r="I77" s="490"/>
      <c r="J77" s="553"/>
      <c r="K77" s="559"/>
    </row>
    <row r="78" spans="1:15" ht="20.100000000000001" customHeight="1">
      <c r="A78" s="552" t="s">
        <v>420</v>
      </c>
      <c r="B78" s="555"/>
      <c r="C78" s="555"/>
      <c r="D78" s="555"/>
      <c r="E78" s="555"/>
      <c r="F78" s="555"/>
      <c r="G78" s="555"/>
      <c r="H78" s="555"/>
      <c r="I78" s="555"/>
      <c r="J78" s="560"/>
      <c r="K78" s="559"/>
    </row>
    <row r="79" spans="1:15" ht="20.100000000000001" customHeight="1">
      <c r="A79" s="291" t="s">
        <v>6</v>
      </c>
      <c r="B79" s="547" t="s">
        <v>368</v>
      </c>
      <c r="C79" s="547"/>
      <c r="D79" s="547"/>
      <c r="E79" s="547"/>
      <c r="F79" s="547"/>
      <c r="G79" s="547"/>
      <c r="H79" s="547"/>
      <c r="I79" s="547"/>
      <c r="J79" s="259">
        <v>1.01E-2</v>
      </c>
      <c r="K79" s="293">
        <f>J79*(K33+K66+K75)</f>
        <v>22.514044745024485</v>
      </c>
    </row>
    <row r="80" spans="1:15" ht="20.100000000000001" customHeight="1">
      <c r="A80" s="291" t="s">
        <v>8</v>
      </c>
      <c r="B80" s="547" t="s">
        <v>367</v>
      </c>
      <c r="C80" s="547"/>
      <c r="D80" s="547"/>
      <c r="E80" s="547"/>
      <c r="F80" s="547"/>
      <c r="G80" s="547"/>
      <c r="H80" s="547"/>
      <c r="I80" s="547"/>
      <c r="J80" s="258">
        <v>8.2000000000000007E-3</v>
      </c>
      <c r="K80" s="293">
        <f>J80*(K33+K66+K75)</f>
        <v>18.278729396950574</v>
      </c>
    </row>
    <row r="81" spans="1:11" ht="20.100000000000001" customHeight="1">
      <c r="A81" s="291" t="s">
        <v>10</v>
      </c>
      <c r="B81" s="547" t="s">
        <v>421</v>
      </c>
      <c r="C81" s="547"/>
      <c r="D81" s="547"/>
      <c r="E81" s="547"/>
      <c r="F81" s="547"/>
      <c r="G81" s="547"/>
      <c r="H81" s="547"/>
      <c r="I81" s="547"/>
      <c r="J81" s="258">
        <v>2.0000000000000001E-4</v>
      </c>
      <c r="K81" s="293">
        <f>J81*(K33+K66+K75)</f>
        <v>0.44582266821830663</v>
      </c>
    </row>
    <row r="82" spans="1:11" ht="20.100000000000001" customHeight="1">
      <c r="A82" s="291" t="s">
        <v>12</v>
      </c>
      <c r="B82" s="558" t="s">
        <v>422</v>
      </c>
      <c r="C82" s="558"/>
      <c r="D82" s="558"/>
      <c r="E82" s="558"/>
      <c r="F82" s="558"/>
      <c r="G82" s="558"/>
      <c r="H82" s="558"/>
      <c r="I82" s="558"/>
      <c r="J82" s="258">
        <v>3.3E-3</v>
      </c>
      <c r="K82" s="293">
        <f>J82*(K33+K66+K75)</f>
        <v>7.3560740256020596</v>
      </c>
    </row>
    <row r="83" spans="1:11" ht="20.100000000000001" customHeight="1">
      <c r="A83" s="291" t="s">
        <v>14</v>
      </c>
      <c r="B83" s="558" t="s">
        <v>369</v>
      </c>
      <c r="C83" s="558"/>
      <c r="D83" s="558"/>
      <c r="E83" s="558"/>
      <c r="F83" s="558"/>
      <c r="G83" s="558"/>
      <c r="H83" s="558"/>
      <c r="I83" s="558"/>
      <c r="J83" s="258">
        <v>5.9999999999999995E-4</v>
      </c>
      <c r="K83" s="293">
        <f>J83*(K33+K66+K75)</f>
        <v>1.3374680046549197</v>
      </c>
    </row>
    <row r="84" spans="1:11" ht="20.100000000000001" customHeight="1">
      <c r="A84" s="291" t="s">
        <v>17</v>
      </c>
      <c r="B84" s="547" t="s">
        <v>83</v>
      </c>
      <c r="C84" s="547"/>
      <c r="D84" s="547"/>
      <c r="E84" s="547"/>
      <c r="F84" s="547"/>
      <c r="G84" s="547"/>
      <c r="H84" s="547"/>
      <c r="I84" s="547"/>
      <c r="J84" s="258"/>
      <c r="K84" s="293"/>
    </row>
    <row r="85" spans="1:11" ht="20.100000000000001" customHeight="1">
      <c r="A85" s="556" t="s">
        <v>226</v>
      </c>
      <c r="B85" s="556"/>
      <c r="C85" s="556"/>
      <c r="D85" s="556"/>
      <c r="E85" s="556"/>
      <c r="F85" s="556"/>
      <c r="G85" s="556"/>
      <c r="H85" s="556"/>
      <c r="I85" s="556"/>
      <c r="J85" s="282">
        <f>SUM(J79:J84)</f>
        <v>2.24E-2</v>
      </c>
      <c r="K85" s="283">
        <f>SUM(K79:K84)</f>
        <v>49.932138840450349</v>
      </c>
    </row>
    <row r="86" spans="1:11" ht="20.100000000000001" customHeight="1">
      <c r="A86" s="554"/>
      <c r="B86" s="554"/>
      <c r="C86" s="554"/>
      <c r="D86" s="554"/>
      <c r="E86" s="554"/>
      <c r="F86" s="554"/>
      <c r="G86" s="554"/>
      <c r="H86" s="554"/>
      <c r="I86" s="554"/>
      <c r="J86" s="554"/>
      <c r="K86" s="554"/>
    </row>
    <row r="87" spans="1:11" ht="20.100000000000001" customHeight="1">
      <c r="A87" s="556" t="s">
        <v>423</v>
      </c>
      <c r="B87" s="556"/>
      <c r="C87" s="556"/>
      <c r="D87" s="556"/>
      <c r="E87" s="556"/>
      <c r="F87" s="556"/>
      <c r="G87" s="556"/>
      <c r="H87" s="556"/>
      <c r="I87" s="556"/>
      <c r="J87" s="556"/>
      <c r="K87" s="298"/>
    </row>
    <row r="88" spans="1:11" ht="20.100000000000001" customHeight="1">
      <c r="A88" s="291" t="s">
        <v>6</v>
      </c>
      <c r="B88" s="548" t="s">
        <v>424</v>
      </c>
      <c r="C88" s="548"/>
      <c r="D88" s="548"/>
      <c r="E88" s="548"/>
      <c r="F88" s="548"/>
      <c r="G88" s="548"/>
      <c r="H88" s="548"/>
      <c r="I88" s="548"/>
      <c r="J88" s="261"/>
      <c r="K88" s="260"/>
    </row>
    <row r="89" spans="1:11" ht="20.100000000000001" customHeight="1">
      <c r="A89" s="291"/>
      <c r="B89" s="548" t="s">
        <v>226</v>
      </c>
      <c r="C89" s="548"/>
      <c r="D89" s="548"/>
      <c r="E89" s="548"/>
      <c r="F89" s="548"/>
      <c r="G89" s="548"/>
      <c r="H89" s="548"/>
      <c r="I89" s="548"/>
      <c r="J89" s="261"/>
      <c r="K89" s="260"/>
    </row>
    <row r="90" spans="1:11" ht="20.100000000000001" customHeight="1">
      <c r="A90" s="554"/>
      <c r="B90" s="554"/>
      <c r="C90" s="554"/>
      <c r="D90" s="554"/>
      <c r="E90" s="554"/>
      <c r="F90" s="554"/>
      <c r="G90" s="554"/>
      <c r="H90" s="554"/>
      <c r="I90" s="554"/>
      <c r="J90" s="554"/>
      <c r="K90" s="554"/>
    </row>
    <row r="91" spans="1:11" ht="20.100000000000001" customHeight="1">
      <c r="A91" s="556" t="s">
        <v>425</v>
      </c>
      <c r="B91" s="556"/>
      <c r="C91" s="556"/>
      <c r="D91" s="556"/>
      <c r="E91" s="556"/>
      <c r="F91" s="556"/>
      <c r="G91" s="556"/>
      <c r="H91" s="556"/>
      <c r="I91" s="556"/>
      <c r="J91" s="556"/>
      <c r="K91" s="298"/>
    </row>
    <row r="92" spans="1:11" ht="20.100000000000001" customHeight="1">
      <c r="A92" s="291" t="s">
        <v>366</v>
      </c>
      <c r="B92" s="547" t="s">
        <v>426</v>
      </c>
      <c r="C92" s="547"/>
      <c r="D92" s="547"/>
      <c r="E92" s="547"/>
      <c r="F92" s="547"/>
      <c r="G92" s="547"/>
      <c r="H92" s="547"/>
      <c r="I92" s="547"/>
      <c r="J92" s="246"/>
      <c r="K92" s="293">
        <f>K85</f>
        <v>49.932138840450349</v>
      </c>
    </row>
    <row r="93" spans="1:11" ht="20.100000000000001" customHeight="1">
      <c r="A93" s="291" t="s">
        <v>370</v>
      </c>
      <c r="B93" s="547" t="s">
        <v>371</v>
      </c>
      <c r="C93" s="547"/>
      <c r="D93" s="547"/>
      <c r="E93" s="547"/>
      <c r="F93" s="547"/>
      <c r="G93" s="547"/>
      <c r="H93" s="547"/>
      <c r="I93" s="547"/>
      <c r="J93" s="246"/>
      <c r="K93" s="293">
        <f>K89</f>
        <v>0</v>
      </c>
    </row>
    <row r="94" spans="1:11" ht="20.100000000000001" customHeight="1">
      <c r="A94" s="291"/>
      <c r="B94" s="554" t="s">
        <v>226</v>
      </c>
      <c r="C94" s="554"/>
      <c r="D94" s="554"/>
      <c r="E94" s="554"/>
      <c r="F94" s="554"/>
      <c r="G94" s="554"/>
      <c r="H94" s="554"/>
      <c r="I94" s="554"/>
      <c r="J94" s="261"/>
      <c r="K94" s="293">
        <f>K92+K93</f>
        <v>49.932138840450349</v>
      </c>
    </row>
    <row r="95" spans="1:11" ht="20.100000000000001" customHeight="1">
      <c r="A95" s="554"/>
      <c r="B95" s="554"/>
      <c r="C95" s="554"/>
      <c r="D95" s="554"/>
      <c r="E95" s="554"/>
      <c r="F95" s="554"/>
      <c r="G95" s="554"/>
      <c r="H95" s="554"/>
      <c r="I95" s="554"/>
      <c r="J95" s="554"/>
      <c r="K95" s="554"/>
    </row>
    <row r="96" spans="1:11" ht="20.100000000000001" customHeight="1">
      <c r="A96" s="552" t="s">
        <v>427</v>
      </c>
      <c r="B96" s="555"/>
      <c r="C96" s="555"/>
      <c r="D96" s="555"/>
      <c r="E96" s="555"/>
      <c r="F96" s="490"/>
      <c r="G96" s="490"/>
      <c r="H96" s="490"/>
      <c r="I96" s="490"/>
      <c r="J96" s="553"/>
      <c r="K96" s="298"/>
    </row>
    <row r="97" spans="1:11" ht="20.100000000000001" customHeight="1">
      <c r="A97" s="291" t="s">
        <v>6</v>
      </c>
      <c r="B97" s="547" t="s">
        <v>428</v>
      </c>
      <c r="C97" s="547"/>
      <c r="D97" s="547"/>
      <c r="E97" s="547"/>
      <c r="F97" s="547"/>
      <c r="G97" s="547"/>
      <c r="H97" s="547"/>
      <c r="I97" s="547"/>
      <c r="J97" s="547"/>
      <c r="K97" s="257">
        <f>'Uniforme + Transport. + V. Alim'!F13</f>
        <v>0</v>
      </c>
    </row>
    <row r="98" spans="1:11" ht="20.100000000000001" customHeight="1">
      <c r="A98" s="291" t="s">
        <v>8</v>
      </c>
      <c r="B98" s="543" t="s">
        <v>372</v>
      </c>
      <c r="C98" s="544"/>
      <c r="D98" s="544"/>
      <c r="E98" s="545"/>
      <c r="F98" s="545"/>
      <c r="G98" s="545"/>
      <c r="H98" s="545"/>
      <c r="I98" s="545"/>
      <c r="J98" s="546"/>
      <c r="K98" s="257">
        <f>'Material + Equip.'!E83</f>
        <v>0</v>
      </c>
    </row>
    <row r="99" spans="1:11" ht="20.100000000000001" customHeight="1">
      <c r="A99" s="291" t="s">
        <v>446</v>
      </c>
      <c r="B99" s="547" t="s">
        <v>429</v>
      </c>
      <c r="C99" s="547"/>
      <c r="D99" s="547"/>
      <c r="E99" s="548" t="s">
        <v>430</v>
      </c>
      <c r="F99" s="548"/>
      <c r="G99" s="548"/>
      <c r="H99" s="548"/>
      <c r="I99" s="548"/>
      <c r="J99" s="548"/>
      <c r="K99" s="257">
        <f>'Material + Equip.'!E84</f>
        <v>0</v>
      </c>
    </row>
    <row r="100" spans="1:11" ht="20.100000000000001" customHeight="1">
      <c r="A100" s="291" t="s">
        <v>447</v>
      </c>
      <c r="B100" s="547" t="s">
        <v>448</v>
      </c>
      <c r="C100" s="547"/>
      <c r="D100" s="547"/>
      <c r="E100" s="549"/>
      <c r="F100" s="550"/>
      <c r="G100" s="550"/>
      <c r="H100" s="550"/>
      <c r="I100" s="550"/>
      <c r="J100" s="551"/>
      <c r="K100" s="262"/>
    </row>
    <row r="101" spans="1:11" ht="20.100000000000001" customHeight="1">
      <c r="A101" s="552" t="s">
        <v>431</v>
      </c>
      <c r="B101" s="490"/>
      <c r="C101" s="490"/>
      <c r="D101" s="490"/>
      <c r="E101" s="490"/>
      <c r="F101" s="490"/>
      <c r="G101" s="490"/>
      <c r="H101" s="490"/>
      <c r="I101" s="490"/>
      <c r="J101" s="553"/>
      <c r="K101" s="278">
        <f>SUM(K97:K100)</f>
        <v>0</v>
      </c>
    </row>
    <row r="102" spans="1:11" ht="20.100000000000001" customHeight="1">
      <c r="A102" s="557"/>
      <c r="B102" s="557"/>
      <c r="C102" s="557"/>
      <c r="D102" s="557"/>
      <c r="E102" s="557"/>
      <c r="F102" s="557"/>
      <c r="G102" s="557"/>
      <c r="H102" s="557"/>
      <c r="I102" s="557"/>
      <c r="J102" s="557"/>
      <c r="K102" s="557"/>
    </row>
    <row r="103" spans="1:11" ht="20.100000000000001" customHeight="1">
      <c r="A103" s="530" t="s">
        <v>438</v>
      </c>
      <c r="B103" s="530"/>
      <c r="C103" s="530"/>
      <c r="D103" s="530"/>
      <c r="E103" s="530"/>
      <c r="F103" s="530"/>
      <c r="G103" s="530"/>
      <c r="H103" s="530"/>
      <c r="I103" s="530"/>
      <c r="J103" s="530"/>
      <c r="K103" s="298"/>
    </row>
    <row r="104" spans="1:11" ht="20.100000000000001" customHeight="1">
      <c r="A104" s="291" t="s">
        <v>6</v>
      </c>
      <c r="B104" s="531" t="s">
        <v>439</v>
      </c>
      <c r="C104" s="531"/>
      <c r="D104" s="531"/>
      <c r="E104" s="531"/>
      <c r="F104" s="531"/>
      <c r="G104" s="531"/>
      <c r="H104" s="531"/>
      <c r="I104" s="531"/>
      <c r="J104" s="270">
        <v>0.03</v>
      </c>
      <c r="K104" s="293">
        <f>K120*J104</f>
        <v>68.37136439795951</v>
      </c>
    </row>
    <row r="105" spans="1:11" ht="20.100000000000001" customHeight="1">
      <c r="A105" s="291" t="s">
        <v>8</v>
      </c>
      <c r="B105" s="531" t="s">
        <v>99</v>
      </c>
      <c r="C105" s="531"/>
      <c r="D105" s="531"/>
      <c r="E105" s="531"/>
      <c r="F105" s="531"/>
      <c r="G105" s="531"/>
      <c r="H105" s="531"/>
      <c r="I105" s="531"/>
      <c r="J105" s="270">
        <v>6.7900000000000002E-2</v>
      </c>
      <c r="K105" s="293">
        <f>(K120+K104)*J105</f>
        <v>159.38960373000316</v>
      </c>
    </row>
    <row r="106" spans="1:11" ht="20.100000000000001" customHeight="1">
      <c r="A106" s="291" t="s">
        <v>10</v>
      </c>
      <c r="B106" s="540" t="s">
        <v>453</v>
      </c>
      <c r="C106" s="541"/>
      <c r="D106" s="541"/>
      <c r="E106" s="541"/>
      <c r="F106" s="541"/>
      <c r="G106" s="541"/>
      <c r="H106" s="541"/>
      <c r="I106" s="542"/>
      <c r="J106" s="259">
        <f>SUM(J108+J109+J110)</f>
        <v>8.6499999999999994E-2</v>
      </c>
      <c r="K106" s="293">
        <f>SUM(K108+K109+K110)</f>
        <v>197.13743401411659</v>
      </c>
    </row>
    <row r="107" spans="1:11" ht="20.100000000000001" customHeight="1">
      <c r="A107" s="291"/>
      <c r="B107" s="540" t="s">
        <v>454</v>
      </c>
      <c r="C107" s="541"/>
      <c r="D107" s="541"/>
      <c r="E107" s="541"/>
      <c r="F107" s="541"/>
      <c r="G107" s="541"/>
      <c r="H107" s="541"/>
      <c r="I107" s="542"/>
      <c r="J107" s="271"/>
      <c r="K107" s="293"/>
    </row>
    <row r="108" spans="1:11" ht="20.100000000000001" customHeight="1">
      <c r="A108" s="291"/>
      <c r="B108" s="540" t="s">
        <v>450</v>
      </c>
      <c r="C108" s="541"/>
      <c r="D108" s="541"/>
      <c r="E108" s="541"/>
      <c r="F108" s="541"/>
      <c r="G108" s="541"/>
      <c r="H108" s="541"/>
      <c r="I108" s="542"/>
      <c r="J108" s="259">
        <v>0.03</v>
      </c>
      <c r="K108" s="293">
        <f>SUM(J108*K120)</f>
        <v>68.37136439795951</v>
      </c>
    </row>
    <row r="109" spans="1:11" ht="20.100000000000001" customHeight="1">
      <c r="A109" s="291"/>
      <c r="B109" s="540" t="s">
        <v>451</v>
      </c>
      <c r="C109" s="541"/>
      <c r="D109" s="541"/>
      <c r="E109" s="541"/>
      <c r="F109" s="541"/>
      <c r="G109" s="541"/>
      <c r="H109" s="541"/>
      <c r="I109" s="542"/>
      <c r="J109" s="259">
        <v>6.4999999999999997E-3</v>
      </c>
      <c r="K109" s="293">
        <f>SUM(J109*K120)</f>
        <v>14.813795619557894</v>
      </c>
    </row>
    <row r="110" spans="1:11" ht="20.100000000000001" customHeight="1">
      <c r="A110" s="291"/>
      <c r="B110" s="540" t="s">
        <v>452</v>
      </c>
      <c r="C110" s="541"/>
      <c r="D110" s="541"/>
      <c r="E110" s="541"/>
      <c r="F110" s="541"/>
      <c r="G110" s="541"/>
      <c r="H110" s="541"/>
      <c r="I110" s="542"/>
      <c r="J110" s="259">
        <v>0.05</v>
      </c>
      <c r="K110" s="293">
        <f>SUM(J110*K120)</f>
        <v>113.95227399659919</v>
      </c>
    </row>
    <row r="111" spans="1:11" ht="20.100000000000001" customHeight="1">
      <c r="A111" s="530" t="s">
        <v>440</v>
      </c>
      <c r="B111" s="530"/>
      <c r="C111" s="530"/>
      <c r="D111" s="530"/>
      <c r="E111" s="530"/>
      <c r="F111" s="530"/>
      <c r="G111" s="530"/>
      <c r="H111" s="530"/>
      <c r="I111" s="530"/>
      <c r="J111" s="530"/>
      <c r="K111" s="278">
        <f>SUM(K104:K106)</f>
        <v>424.89840214207925</v>
      </c>
    </row>
    <row r="112" spans="1:11" ht="20.100000000000001" customHeight="1">
      <c r="A112" s="521"/>
      <c r="B112" s="521"/>
      <c r="C112" s="521"/>
      <c r="D112" s="521"/>
      <c r="E112" s="521"/>
      <c r="F112" s="521"/>
      <c r="G112" s="521"/>
      <c r="H112" s="521"/>
      <c r="I112" s="521"/>
      <c r="J112" s="521"/>
      <c r="K112" s="521"/>
    </row>
    <row r="113" spans="1:11" ht="20.100000000000001" customHeight="1">
      <c r="A113" s="556" t="s">
        <v>376</v>
      </c>
      <c r="B113" s="556"/>
      <c r="C113" s="556"/>
      <c r="D113" s="556"/>
      <c r="E113" s="556"/>
      <c r="F113" s="556"/>
      <c r="G113" s="556"/>
      <c r="H113" s="556"/>
      <c r="I113" s="556"/>
      <c r="J113" s="556"/>
      <c r="K113" s="556"/>
    </row>
    <row r="114" spans="1:11" ht="20.100000000000001" customHeight="1">
      <c r="A114" s="530" t="s">
        <v>432</v>
      </c>
      <c r="B114" s="530"/>
      <c r="C114" s="530"/>
      <c r="D114" s="530"/>
      <c r="E114" s="530"/>
      <c r="F114" s="530"/>
      <c r="G114" s="530"/>
      <c r="H114" s="530"/>
      <c r="I114" s="530"/>
      <c r="J114" s="530"/>
      <c r="K114" s="298"/>
    </row>
    <row r="115" spans="1:11" ht="20.100000000000001" customHeight="1">
      <c r="A115" s="291" t="s">
        <v>6</v>
      </c>
      <c r="B115" s="531" t="s">
        <v>388</v>
      </c>
      <c r="C115" s="531"/>
      <c r="D115" s="531"/>
      <c r="E115" s="531"/>
      <c r="F115" s="531"/>
      <c r="G115" s="531"/>
      <c r="H115" s="531"/>
      <c r="I115" s="531"/>
      <c r="J115" s="531"/>
      <c r="K115" s="293">
        <f>K33</f>
        <v>1256.723</v>
      </c>
    </row>
    <row r="116" spans="1:11" ht="20.100000000000001" customHeight="1">
      <c r="A116" s="291" t="s">
        <v>8</v>
      </c>
      <c r="B116" s="531" t="s">
        <v>433</v>
      </c>
      <c r="C116" s="531"/>
      <c r="D116" s="531"/>
      <c r="E116" s="531"/>
      <c r="F116" s="531"/>
      <c r="G116" s="531"/>
      <c r="H116" s="531"/>
      <c r="I116" s="531"/>
      <c r="J116" s="531"/>
      <c r="K116" s="293">
        <f>K66</f>
        <v>819.55187890820002</v>
      </c>
    </row>
    <row r="117" spans="1:11" ht="20.100000000000001" customHeight="1">
      <c r="A117" s="291" t="s">
        <v>10</v>
      </c>
      <c r="B117" s="531" t="s">
        <v>434</v>
      </c>
      <c r="C117" s="531"/>
      <c r="D117" s="531"/>
      <c r="E117" s="531"/>
      <c r="F117" s="531"/>
      <c r="G117" s="531"/>
      <c r="H117" s="531"/>
      <c r="I117" s="531"/>
      <c r="J117" s="531"/>
      <c r="K117" s="293">
        <f>K75</f>
        <v>152.83846218333332</v>
      </c>
    </row>
    <row r="118" spans="1:11" ht="20.100000000000001" customHeight="1">
      <c r="A118" s="291" t="s">
        <v>12</v>
      </c>
      <c r="B118" s="531" t="s">
        <v>435</v>
      </c>
      <c r="C118" s="531"/>
      <c r="D118" s="531"/>
      <c r="E118" s="531"/>
      <c r="F118" s="531"/>
      <c r="G118" s="531"/>
      <c r="H118" s="531"/>
      <c r="I118" s="531"/>
      <c r="J118" s="531"/>
      <c r="K118" s="293">
        <f>K94</f>
        <v>49.932138840450349</v>
      </c>
    </row>
    <row r="119" spans="1:11" ht="20.100000000000001" customHeight="1">
      <c r="A119" s="291" t="s">
        <v>14</v>
      </c>
      <c r="B119" s="531" t="s">
        <v>436</v>
      </c>
      <c r="C119" s="531"/>
      <c r="D119" s="531"/>
      <c r="E119" s="531"/>
      <c r="F119" s="531"/>
      <c r="G119" s="531"/>
      <c r="H119" s="531"/>
      <c r="I119" s="531"/>
      <c r="J119" s="531"/>
      <c r="K119" s="293">
        <f>K101</f>
        <v>0</v>
      </c>
    </row>
    <row r="120" spans="1:11" ht="20.100000000000001" customHeight="1">
      <c r="A120" s="530" t="s">
        <v>437</v>
      </c>
      <c r="B120" s="530"/>
      <c r="C120" s="530"/>
      <c r="D120" s="530"/>
      <c r="E120" s="530"/>
      <c r="F120" s="530"/>
      <c r="G120" s="530"/>
      <c r="H120" s="530"/>
      <c r="I120" s="530"/>
      <c r="J120" s="530"/>
      <c r="K120" s="278">
        <f>SUM(K115:K119)</f>
        <v>2279.0454799319837</v>
      </c>
    </row>
    <row r="121" spans="1:11" ht="20.100000000000001" customHeight="1">
      <c r="A121" s="285" t="s">
        <v>17</v>
      </c>
      <c r="B121" s="531" t="s">
        <v>455</v>
      </c>
      <c r="C121" s="531"/>
      <c r="D121" s="531"/>
      <c r="E121" s="531"/>
      <c r="F121" s="531"/>
      <c r="G121" s="531"/>
      <c r="H121" s="531"/>
      <c r="I121" s="531"/>
      <c r="J121" s="531"/>
      <c r="K121" s="254">
        <f>K111</f>
        <v>424.89840214207925</v>
      </c>
    </row>
    <row r="122" spans="1:11" ht="20.100000000000001" customHeight="1">
      <c r="A122" s="532" t="s">
        <v>441</v>
      </c>
      <c r="B122" s="532"/>
      <c r="C122" s="532"/>
      <c r="D122" s="532"/>
      <c r="E122" s="532"/>
      <c r="F122" s="532"/>
      <c r="G122" s="532"/>
      <c r="H122" s="532"/>
      <c r="I122" s="532"/>
      <c r="J122" s="532"/>
      <c r="K122" s="284">
        <f>(K120+K104+K105)/(1-J106)</f>
        <v>2744.1778303885567</v>
      </c>
    </row>
    <row r="123" spans="1:11">
      <c r="A123" s="263"/>
      <c r="B123" s="263"/>
      <c r="C123" s="263"/>
      <c r="D123" s="263"/>
      <c r="E123" s="263"/>
      <c r="F123" s="263"/>
      <c r="G123" s="263"/>
      <c r="H123" s="263"/>
      <c r="I123" s="263"/>
      <c r="J123" s="263"/>
      <c r="K123" s="263"/>
    </row>
    <row r="124" spans="1:11">
      <c r="A124" s="272"/>
      <c r="B124" s="272"/>
      <c r="C124" s="272"/>
      <c r="D124" s="272"/>
    </row>
  </sheetData>
  <mergeCells count="139">
    <mergeCell ref="B11:J11"/>
    <mergeCell ref="A5:K5"/>
    <mergeCell ref="A6:K6"/>
    <mergeCell ref="A7:K7"/>
    <mergeCell ref="B8:J8"/>
    <mergeCell ref="B9:J9"/>
    <mergeCell ref="B10:J10"/>
    <mergeCell ref="A1:K1"/>
    <mergeCell ref="A2:C2"/>
    <mergeCell ref="D2:K2"/>
    <mergeCell ref="A3:C3"/>
    <mergeCell ref="D3:K3"/>
    <mergeCell ref="A4:C4"/>
    <mergeCell ref="D4:F4"/>
    <mergeCell ref="H4:K4"/>
    <mergeCell ref="A14:K14"/>
    <mergeCell ref="A15:D15"/>
    <mergeCell ref="E15:H15"/>
    <mergeCell ref="I15:K15"/>
    <mergeCell ref="A16:D16"/>
    <mergeCell ref="E16:H16"/>
    <mergeCell ref="I16:K16"/>
    <mergeCell ref="A13:K13"/>
    <mergeCell ref="A17:K17"/>
    <mergeCell ref="B21:I21"/>
    <mergeCell ref="J21:K21"/>
    <mergeCell ref="B22:J22"/>
    <mergeCell ref="A23:K23"/>
    <mergeCell ref="A24:J24"/>
    <mergeCell ref="B25:J25"/>
    <mergeCell ref="A18:K18"/>
    <mergeCell ref="B19:I19"/>
    <mergeCell ref="J19:K19"/>
    <mergeCell ref="B20:I20"/>
    <mergeCell ref="J20:K20"/>
    <mergeCell ref="B32:J32"/>
    <mergeCell ref="A33:J33"/>
    <mergeCell ref="A34:K34"/>
    <mergeCell ref="A35:J35"/>
    <mergeCell ref="K35:K36"/>
    <mergeCell ref="A36:J36"/>
    <mergeCell ref="A27:A28"/>
    <mergeCell ref="B27:D28"/>
    <mergeCell ref="K27:K28"/>
    <mergeCell ref="B29:J29"/>
    <mergeCell ref="B30:J30"/>
    <mergeCell ref="B31:J31"/>
    <mergeCell ref="A42:J42"/>
    <mergeCell ref="A43:I43"/>
    <mergeCell ref="B44:I44"/>
    <mergeCell ref="B45:I45"/>
    <mergeCell ref="B46:I46"/>
    <mergeCell ref="B47:I47"/>
    <mergeCell ref="B37:I37"/>
    <mergeCell ref="B38:I38"/>
    <mergeCell ref="B39:I39"/>
    <mergeCell ref="A40:J40"/>
    <mergeCell ref="A41:K41"/>
    <mergeCell ref="A53:J53"/>
    <mergeCell ref="B54:J54"/>
    <mergeCell ref="B55:J55"/>
    <mergeCell ref="B56:J56"/>
    <mergeCell ref="B57:J57"/>
    <mergeCell ref="B58:J58"/>
    <mergeCell ref="B48:I48"/>
    <mergeCell ref="B49:I49"/>
    <mergeCell ref="B50:E50"/>
    <mergeCell ref="H50:I50"/>
    <mergeCell ref="B51:I51"/>
    <mergeCell ref="A52:K52"/>
    <mergeCell ref="A62:J62"/>
    <mergeCell ref="B63:I63"/>
    <mergeCell ref="B64:I64"/>
    <mergeCell ref="B65:J65"/>
    <mergeCell ref="B66:J66"/>
    <mergeCell ref="A67:K67"/>
    <mergeCell ref="B59:J59"/>
    <mergeCell ref="B60:J60"/>
    <mergeCell ref="A61:K61"/>
    <mergeCell ref="B72:I72"/>
    <mergeCell ref="B73:I73"/>
    <mergeCell ref="B74:I74"/>
    <mergeCell ref="A75:I75"/>
    <mergeCell ref="A76:K76"/>
    <mergeCell ref="A77:J77"/>
    <mergeCell ref="K77:K78"/>
    <mergeCell ref="A78:J78"/>
    <mergeCell ref="A68:J68"/>
    <mergeCell ref="B69:C69"/>
    <mergeCell ref="F69:G69"/>
    <mergeCell ref="H69:I69"/>
    <mergeCell ref="B70:I70"/>
    <mergeCell ref="B71:I71"/>
    <mergeCell ref="A85:I85"/>
    <mergeCell ref="A86:K86"/>
    <mergeCell ref="A87:J87"/>
    <mergeCell ref="B88:I88"/>
    <mergeCell ref="B89:I89"/>
    <mergeCell ref="B79:I79"/>
    <mergeCell ref="B80:I80"/>
    <mergeCell ref="B81:I81"/>
    <mergeCell ref="B82:I82"/>
    <mergeCell ref="B83:I83"/>
    <mergeCell ref="B84:I84"/>
    <mergeCell ref="A96:J96"/>
    <mergeCell ref="B97:J97"/>
    <mergeCell ref="B98:J98"/>
    <mergeCell ref="B99:D99"/>
    <mergeCell ref="E99:J99"/>
    <mergeCell ref="B100:D100"/>
    <mergeCell ref="E100:J100"/>
    <mergeCell ref="A90:K90"/>
    <mergeCell ref="A91:J91"/>
    <mergeCell ref="B92:I92"/>
    <mergeCell ref="B93:I93"/>
    <mergeCell ref="B94:I94"/>
    <mergeCell ref="A95:K95"/>
    <mergeCell ref="B107:I107"/>
    <mergeCell ref="B108:I108"/>
    <mergeCell ref="B109:I109"/>
    <mergeCell ref="B110:I110"/>
    <mergeCell ref="A111:J111"/>
    <mergeCell ref="A112:K112"/>
    <mergeCell ref="A101:J101"/>
    <mergeCell ref="A102:K102"/>
    <mergeCell ref="A103:J103"/>
    <mergeCell ref="B104:I104"/>
    <mergeCell ref="B105:I105"/>
    <mergeCell ref="B106:I106"/>
    <mergeCell ref="B119:J119"/>
    <mergeCell ref="A120:J120"/>
    <mergeCell ref="B121:J121"/>
    <mergeCell ref="A122:J122"/>
    <mergeCell ref="A113:K113"/>
    <mergeCell ref="A114:J114"/>
    <mergeCell ref="B115:J115"/>
    <mergeCell ref="B116:J116"/>
    <mergeCell ref="B117:J117"/>
    <mergeCell ref="B118:J118"/>
  </mergeCells>
  <pageMargins left="0.511811024" right="0.511811024" top="0.78740157499999996" bottom="0.78740157499999996" header="0.31496062000000002" footer="0.31496062000000002"/>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249977111117893"/>
  </sheetPr>
  <dimension ref="A1:O124"/>
  <sheetViews>
    <sheetView topLeftCell="A49" workbookViewId="0">
      <selection activeCell="N81" sqref="N81"/>
    </sheetView>
  </sheetViews>
  <sheetFormatPr defaultRowHeight="15"/>
  <cols>
    <col min="1" max="1" width="11" customWidth="1"/>
    <col min="2" max="9" width="10.7109375" customWidth="1"/>
    <col min="10" max="10" width="19.140625" customWidth="1"/>
    <col min="11" max="11" width="18.7109375" customWidth="1"/>
  </cols>
  <sheetData>
    <row r="1" spans="1:11" ht="20.100000000000001" customHeight="1">
      <c r="A1" s="556" t="s">
        <v>377</v>
      </c>
      <c r="B1" s="556"/>
      <c r="C1" s="556"/>
      <c r="D1" s="556"/>
      <c r="E1" s="556"/>
      <c r="F1" s="556"/>
      <c r="G1" s="556"/>
      <c r="H1" s="556"/>
      <c r="I1" s="556"/>
      <c r="J1" s="556"/>
      <c r="K1" s="556"/>
    </row>
    <row r="2" spans="1:11" ht="20.100000000000001" customHeight="1">
      <c r="A2" s="581" t="s">
        <v>378</v>
      </c>
      <c r="B2" s="581"/>
      <c r="C2" s="581"/>
      <c r="D2" s="582"/>
      <c r="E2" s="582"/>
      <c r="F2" s="582"/>
      <c r="G2" s="582"/>
      <c r="H2" s="582"/>
      <c r="I2" s="582"/>
      <c r="J2" s="582"/>
      <c r="K2" s="582"/>
    </row>
    <row r="3" spans="1:11" ht="20.100000000000001" customHeight="1">
      <c r="A3" s="581" t="s">
        <v>379</v>
      </c>
      <c r="B3" s="581"/>
      <c r="C3" s="581"/>
      <c r="D3" s="547"/>
      <c r="E3" s="547"/>
      <c r="F3" s="547"/>
      <c r="G3" s="547"/>
      <c r="H3" s="547"/>
      <c r="I3" s="547"/>
      <c r="J3" s="547"/>
      <c r="K3" s="547"/>
    </row>
    <row r="4" spans="1:11" ht="20.100000000000001" customHeight="1">
      <c r="A4" s="581" t="s">
        <v>380</v>
      </c>
      <c r="B4" s="581"/>
      <c r="C4" s="581"/>
      <c r="D4" s="583"/>
      <c r="E4" s="583"/>
      <c r="F4" s="583"/>
      <c r="G4" s="292" t="s">
        <v>381</v>
      </c>
      <c r="H4" s="582"/>
      <c r="I4" s="582"/>
      <c r="J4" s="582"/>
      <c r="K4" s="582"/>
    </row>
    <row r="5" spans="1:11" ht="20.100000000000001" customHeight="1">
      <c r="A5" s="576"/>
      <c r="B5" s="576"/>
      <c r="C5" s="576"/>
      <c r="D5" s="576"/>
      <c r="E5" s="576"/>
      <c r="F5" s="576"/>
      <c r="G5" s="576"/>
      <c r="H5" s="576"/>
      <c r="I5" s="576"/>
      <c r="J5" s="576"/>
      <c r="K5" s="576"/>
    </row>
    <row r="6" spans="1:11" ht="20.100000000000001" customHeight="1">
      <c r="A6" s="552" t="s">
        <v>442</v>
      </c>
      <c r="B6" s="555"/>
      <c r="C6" s="555"/>
      <c r="D6" s="490"/>
      <c r="E6" s="490"/>
      <c r="F6" s="490"/>
      <c r="G6" s="490"/>
      <c r="H6" s="490"/>
      <c r="I6" s="490"/>
      <c r="J6" s="490"/>
      <c r="K6" s="553"/>
    </row>
    <row r="7" spans="1:11" ht="20.100000000000001" customHeight="1">
      <c r="A7" s="577"/>
      <c r="B7" s="577"/>
      <c r="C7" s="577"/>
      <c r="D7" s="577"/>
      <c r="E7" s="577"/>
      <c r="F7" s="577"/>
      <c r="G7" s="577"/>
      <c r="H7" s="577"/>
      <c r="I7" s="577"/>
      <c r="J7" s="577"/>
      <c r="K7" s="577"/>
    </row>
    <row r="8" spans="1:11" ht="20.100000000000001" customHeight="1">
      <c r="A8" s="294" t="s">
        <v>6</v>
      </c>
      <c r="B8" s="540" t="s">
        <v>443</v>
      </c>
      <c r="C8" s="541"/>
      <c r="D8" s="541"/>
      <c r="E8" s="541"/>
      <c r="F8" s="541"/>
      <c r="G8" s="541"/>
      <c r="H8" s="541"/>
      <c r="I8" s="541"/>
      <c r="J8" s="542"/>
      <c r="K8" s="294"/>
    </row>
    <row r="9" spans="1:11" ht="20.100000000000001" customHeight="1">
      <c r="A9" s="300" t="s">
        <v>8</v>
      </c>
      <c r="B9" s="578" t="s">
        <v>360</v>
      </c>
      <c r="C9" s="579"/>
      <c r="D9" s="579"/>
      <c r="E9" s="579"/>
      <c r="F9" s="579"/>
      <c r="G9" s="579"/>
      <c r="H9" s="579"/>
      <c r="I9" s="579"/>
      <c r="J9" s="580"/>
      <c r="K9" s="300" t="s">
        <v>458</v>
      </c>
    </row>
    <row r="10" spans="1:11" ht="20.100000000000001" customHeight="1">
      <c r="A10" s="294" t="s">
        <v>10</v>
      </c>
      <c r="B10" s="540" t="s">
        <v>361</v>
      </c>
      <c r="C10" s="541"/>
      <c r="D10" s="541"/>
      <c r="E10" s="541"/>
      <c r="F10" s="541"/>
      <c r="G10" s="541"/>
      <c r="H10" s="541"/>
      <c r="I10" s="541"/>
      <c r="J10" s="542"/>
      <c r="K10" s="294"/>
    </row>
    <row r="11" spans="1:11" ht="20.100000000000001" customHeight="1">
      <c r="A11" s="265" t="s">
        <v>12</v>
      </c>
      <c r="B11" s="531" t="s">
        <v>382</v>
      </c>
      <c r="C11" s="531"/>
      <c r="D11" s="531"/>
      <c r="E11" s="531"/>
      <c r="F11" s="531"/>
      <c r="G11" s="531"/>
      <c r="H11" s="531"/>
      <c r="I11" s="531"/>
      <c r="J11" s="531"/>
      <c r="K11" s="243">
        <f>'[1]Dados  do Licitante'!E9</f>
        <v>12</v>
      </c>
    </row>
    <row r="12" spans="1:11" ht="20.100000000000001" customHeight="1">
      <c r="A12" s="273"/>
      <c r="B12" s="274"/>
      <c r="C12" s="274"/>
      <c r="D12" s="274"/>
      <c r="E12" s="274"/>
      <c r="F12" s="274"/>
      <c r="G12" s="274"/>
      <c r="H12" s="274"/>
      <c r="I12" s="274"/>
      <c r="J12" s="274"/>
      <c r="K12" s="275"/>
    </row>
    <row r="13" spans="1:11" ht="20.100000000000001" customHeight="1">
      <c r="A13" s="533"/>
      <c r="B13" s="492"/>
      <c r="C13" s="492"/>
      <c r="D13" s="492"/>
      <c r="E13" s="492"/>
      <c r="F13" s="492"/>
      <c r="G13" s="492"/>
      <c r="H13" s="492"/>
      <c r="I13" s="492"/>
      <c r="J13" s="492"/>
      <c r="K13" s="493"/>
    </row>
    <row r="14" spans="1:11" ht="20.100000000000001" customHeight="1">
      <c r="A14" s="534" t="s">
        <v>464</v>
      </c>
      <c r="B14" s="535"/>
      <c r="C14" s="535"/>
      <c r="D14" s="535"/>
      <c r="E14" s="535"/>
      <c r="F14" s="535"/>
      <c r="G14" s="535"/>
      <c r="H14" s="535"/>
      <c r="I14" s="535"/>
      <c r="J14" s="535"/>
      <c r="K14" s="536"/>
    </row>
    <row r="15" spans="1:11" ht="33.75" customHeight="1">
      <c r="A15" s="537" t="s">
        <v>373</v>
      </c>
      <c r="B15" s="516"/>
      <c r="C15" s="516"/>
      <c r="D15" s="516"/>
      <c r="E15" s="537" t="s">
        <v>465</v>
      </c>
      <c r="F15" s="516"/>
      <c r="G15" s="516"/>
      <c r="H15" s="516"/>
      <c r="I15" s="538" t="s">
        <v>467</v>
      </c>
      <c r="J15" s="539"/>
      <c r="K15" s="539"/>
    </row>
    <row r="16" spans="1:11" ht="20.100000000000001" customHeight="1">
      <c r="A16" s="537" t="s">
        <v>469</v>
      </c>
      <c r="B16" s="516"/>
      <c r="C16" s="516"/>
      <c r="D16" s="516"/>
      <c r="E16" s="537" t="s">
        <v>466</v>
      </c>
      <c r="F16" s="516"/>
      <c r="G16" s="516"/>
      <c r="H16" s="516"/>
      <c r="I16" s="538">
        <v>3</v>
      </c>
      <c r="J16" s="539"/>
      <c r="K16" s="539"/>
    </row>
    <row r="17" spans="1:11" ht="20.25" customHeight="1">
      <c r="A17" s="572"/>
      <c r="B17" s="478"/>
      <c r="C17" s="478"/>
      <c r="D17" s="478"/>
      <c r="E17" s="478"/>
      <c r="F17" s="478"/>
      <c r="G17" s="478"/>
      <c r="H17" s="478"/>
      <c r="I17" s="478"/>
      <c r="J17" s="478"/>
      <c r="K17" s="479"/>
    </row>
    <row r="18" spans="1:11" ht="20.100000000000001" customHeight="1">
      <c r="A18" s="552" t="s">
        <v>383</v>
      </c>
      <c r="B18" s="555"/>
      <c r="C18" s="555"/>
      <c r="D18" s="555"/>
      <c r="E18" s="555"/>
      <c r="F18" s="555"/>
      <c r="G18" s="555"/>
      <c r="H18" s="555"/>
      <c r="I18" s="555"/>
      <c r="J18" s="555"/>
      <c r="K18" s="560"/>
    </row>
    <row r="19" spans="1:11" ht="20.100000000000001" customHeight="1">
      <c r="A19" s="291">
        <v>1</v>
      </c>
      <c r="B19" s="540" t="s">
        <v>384</v>
      </c>
      <c r="C19" s="541"/>
      <c r="D19" s="541"/>
      <c r="E19" s="541"/>
      <c r="F19" s="541"/>
      <c r="G19" s="541"/>
      <c r="H19" s="541"/>
      <c r="I19" s="542"/>
      <c r="J19" s="572">
        <v>966.71</v>
      </c>
      <c r="K19" s="479"/>
    </row>
    <row r="20" spans="1:11" ht="20.100000000000001" customHeight="1">
      <c r="A20" s="291">
        <v>2</v>
      </c>
      <c r="B20" s="540" t="s">
        <v>385</v>
      </c>
      <c r="C20" s="541"/>
      <c r="D20" s="541"/>
      <c r="E20" s="541"/>
      <c r="F20" s="541"/>
      <c r="G20" s="541"/>
      <c r="H20" s="541"/>
      <c r="I20" s="542"/>
      <c r="J20" s="572" t="s">
        <v>481</v>
      </c>
      <c r="K20" s="479"/>
    </row>
    <row r="21" spans="1:11" ht="20.100000000000001" customHeight="1">
      <c r="A21" s="291">
        <v>3</v>
      </c>
      <c r="B21" s="540" t="s">
        <v>386</v>
      </c>
      <c r="C21" s="541"/>
      <c r="D21" s="541"/>
      <c r="E21" s="541"/>
      <c r="F21" s="541"/>
      <c r="G21" s="541"/>
      <c r="H21" s="541"/>
      <c r="I21" s="542"/>
      <c r="J21" s="572"/>
      <c r="K21" s="479"/>
    </row>
    <row r="22" spans="1:11" ht="20.100000000000001" customHeight="1">
      <c r="A22" s="291">
        <v>4</v>
      </c>
      <c r="B22" s="531" t="s">
        <v>387</v>
      </c>
      <c r="C22" s="531"/>
      <c r="D22" s="531"/>
      <c r="E22" s="531"/>
      <c r="F22" s="531"/>
      <c r="G22" s="531"/>
      <c r="H22" s="531"/>
      <c r="I22" s="531"/>
      <c r="J22" s="531"/>
      <c r="K22" s="245"/>
    </row>
    <row r="23" spans="1:11" ht="20.100000000000001" customHeight="1">
      <c r="A23" s="573"/>
      <c r="B23" s="574"/>
      <c r="C23" s="574"/>
      <c r="D23" s="574"/>
      <c r="E23" s="574"/>
      <c r="F23" s="574"/>
      <c r="G23" s="574"/>
      <c r="H23" s="574"/>
      <c r="I23" s="574"/>
      <c r="J23" s="574"/>
      <c r="K23" s="575"/>
    </row>
    <row r="24" spans="1:11" ht="20.100000000000001" customHeight="1">
      <c r="A24" s="552" t="s">
        <v>388</v>
      </c>
      <c r="B24" s="555"/>
      <c r="C24" s="555"/>
      <c r="D24" s="555"/>
      <c r="E24" s="555"/>
      <c r="F24" s="555"/>
      <c r="G24" s="555"/>
      <c r="H24" s="555"/>
      <c r="I24" s="555"/>
      <c r="J24" s="560"/>
      <c r="K24" s="291"/>
    </row>
    <row r="25" spans="1:11" ht="20.100000000000001" customHeight="1">
      <c r="A25" s="291" t="s">
        <v>6</v>
      </c>
      <c r="B25" s="531" t="s">
        <v>389</v>
      </c>
      <c r="C25" s="531"/>
      <c r="D25" s="531"/>
      <c r="E25" s="531"/>
      <c r="F25" s="531"/>
      <c r="G25" s="531"/>
      <c r="H25" s="531"/>
      <c r="I25" s="531"/>
      <c r="J25" s="531"/>
      <c r="K25" s="293">
        <f>J19</f>
        <v>966.71</v>
      </c>
    </row>
    <row r="26" spans="1:11" ht="20.100000000000001" customHeight="1">
      <c r="A26" s="291" t="s">
        <v>8</v>
      </c>
      <c r="B26" s="244" t="s">
        <v>390</v>
      </c>
      <c r="C26" s="244"/>
      <c r="D26" s="244"/>
      <c r="E26" s="248" t="s">
        <v>391</v>
      </c>
      <c r="F26" s="248"/>
      <c r="G26" s="244"/>
      <c r="H26" s="248" t="s">
        <v>392</v>
      </c>
      <c r="I26" s="244"/>
      <c r="J26" s="266"/>
      <c r="K26" s="293">
        <f>K25*30%</f>
        <v>290.01299999999998</v>
      </c>
    </row>
    <row r="27" spans="1:11" ht="20.100000000000001" customHeight="1">
      <c r="A27" s="556" t="s">
        <v>10</v>
      </c>
      <c r="B27" s="531" t="s">
        <v>393</v>
      </c>
      <c r="C27" s="531"/>
      <c r="D27" s="531"/>
      <c r="E27" s="248" t="s">
        <v>394</v>
      </c>
      <c r="F27" s="248"/>
      <c r="G27" s="244"/>
      <c r="H27" s="244"/>
      <c r="I27" s="244"/>
      <c r="J27" s="244"/>
      <c r="K27" s="571">
        <v>0</v>
      </c>
    </row>
    <row r="28" spans="1:11" ht="20.100000000000001" customHeight="1">
      <c r="A28" s="556"/>
      <c r="B28" s="531"/>
      <c r="C28" s="531"/>
      <c r="D28" s="531"/>
      <c r="E28" s="248" t="s">
        <v>395</v>
      </c>
      <c r="F28" s="248"/>
      <c r="G28" s="244"/>
      <c r="H28" s="248" t="s">
        <v>396</v>
      </c>
      <c r="I28" s="244"/>
      <c r="J28" s="248"/>
      <c r="K28" s="571"/>
    </row>
    <row r="29" spans="1:11" ht="20.100000000000001" customHeight="1">
      <c r="A29" s="291" t="s">
        <v>12</v>
      </c>
      <c r="B29" s="547" t="s">
        <v>397</v>
      </c>
      <c r="C29" s="547"/>
      <c r="D29" s="547"/>
      <c r="E29" s="547"/>
      <c r="F29" s="547"/>
      <c r="G29" s="547"/>
      <c r="H29" s="547"/>
      <c r="I29" s="547"/>
      <c r="J29" s="547"/>
      <c r="K29" s="250"/>
    </row>
    <row r="30" spans="1:11" ht="20.100000000000001" customHeight="1">
      <c r="A30" s="291" t="s">
        <v>14</v>
      </c>
      <c r="B30" s="531" t="s">
        <v>398</v>
      </c>
      <c r="C30" s="531"/>
      <c r="D30" s="531"/>
      <c r="E30" s="531"/>
      <c r="F30" s="531"/>
      <c r="G30" s="531"/>
      <c r="H30" s="531"/>
      <c r="I30" s="531"/>
      <c r="J30" s="531"/>
      <c r="K30" s="250"/>
    </row>
    <row r="31" spans="1:11" ht="20.100000000000001" customHeight="1">
      <c r="A31" s="291" t="s">
        <v>17</v>
      </c>
      <c r="B31" s="531" t="s">
        <v>399</v>
      </c>
      <c r="C31" s="531"/>
      <c r="D31" s="531"/>
      <c r="E31" s="531"/>
      <c r="F31" s="531"/>
      <c r="G31" s="531"/>
      <c r="H31" s="531"/>
      <c r="I31" s="531"/>
      <c r="J31" s="531"/>
      <c r="K31" s="250"/>
    </row>
    <row r="32" spans="1:11" ht="20.100000000000001" customHeight="1">
      <c r="A32" s="291" t="s">
        <v>19</v>
      </c>
      <c r="B32" s="531" t="s">
        <v>83</v>
      </c>
      <c r="C32" s="531"/>
      <c r="D32" s="531"/>
      <c r="E32" s="531"/>
      <c r="F32" s="531"/>
      <c r="G32" s="531"/>
      <c r="H32" s="531"/>
      <c r="I32" s="531"/>
      <c r="J32" s="531"/>
      <c r="K32" s="250"/>
    </row>
    <row r="33" spans="1:11" ht="20.100000000000001" customHeight="1">
      <c r="A33" s="552" t="s">
        <v>400</v>
      </c>
      <c r="B33" s="555"/>
      <c r="C33" s="555"/>
      <c r="D33" s="555"/>
      <c r="E33" s="555"/>
      <c r="F33" s="490"/>
      <c r="G33" s="490"/>
      <c r="H33" s="490"/>
      <c r="I33" s="490"/>
      <c r="J33" s="553"/>
      <c r="K33" s="278">
        <f>SUM(K25:K32)</f>
        <v>1256.723</v>
      </c>
    </row>
    <row r="34" spans="1:11" ht="20.100000000000001" customHeight="1">
      <c r="A34" s="554"/>
      <c r="B34" s="554"/>
      <c r="C34" s="554"/>
      <c r="D34" s="554"/>
      <c r="E34" s="554"/>
      <c r="F34" s="554"/>
      <c r="G34" s="554"/>
      <c r="H34" s="554"/>
      <c r="I34" s="554"/>
      <c r="J34" s="554"/>
      <c r="K34" s="554"/>
    </row>
    <row r="35" spans="1:11" ht="20.100000000000001" customHeight="1">
      <c r="A35" s="552" t="s">
        <v>401</v>
      </c>
      <c r="B35" s="555"/>
      <c r="C35" s="555"/>
      <c r="D35" s="555"/>
      <c r="E35" s="555"/>
      <c r="F35" s="555"/>
      <c r="G35" s="555"/>
      <c r="H35" s="555"/>
      <c r="I35" s="555"/>
      <c r="J35" s="560"/>
      <c r="K35" s="570"/>
    </row>
    <row r="36" spans="1:11" ht="20.100000000000001" customHeight="1">
      <c r="A36" s="552" t="s">
        <v>449</v>
      </c>
      <c r="B36" s="555"/>
      <c r="C36" s="555"/>
      <c r="D36" s="555"/>
      <c r="E36" s="555"/>
      <c r="F36" s="555"/>
      <c r="G36" s="555"/>
      <c r="H36" s="555"/>
      <c r="I36" s="555"/>
      <c r="J36" s="560"/>
      <c r="K36" s="570"/>
    </row>
    <row r="37" spans="1:11" ht="20.100000000000001" customHeight="1">
      <c r="A37" s="296" t="s">
        <v>6</v>
      </c>
      <c r="B37" s="568" t="s">
        <v>402</v>
      </c>
      <c r="C37" s="568"/>
      <c r="D37" s="568"/>
      <c r="E37" s="568"/>
      <c r="F37" s="568"/>
      <c r="G37" s="568"/>
      <c r="H37" s="568"/>
      <c r="I37" s="568"/>
      <c r="J37" s="252">
        <v>8.3299999999999999E-2</v>
      </c>
      <c r="K37" s="293">
        <f>K33*J37</f>
        <v>104.6850259</v>
      </c>
    </row>
    <row r="38" spans="1:11" ht="20.100000000000001" customHeight="1">
      <c r="A38" s="296" t="s">
        <v>8</v>
      </c>
      <c r="B38" s="547" t="s">
        <v>444</v>
      </c>
      <c r="C38" s="547"/>
      <c r="D38" s="547"/>
      <c r="E38" s="547"/>
      <c r="F38" s="547"/>
      <c r="G38" s="547"/>
      <c r="H38" s="547"/>
      <c r="I38" s="547"/>
      <c r="J38" s="252">
        <v>0.121</v>
      </c>
      <c r="K38" s="293">
        <f>K33*J38</f>
        <v>152.06348299999999</v>
      </c>
    </row>
    <row r="39" spans="1:11" ht="20.100000000000001" customHeight="1">
      <c r="A39" s="297"/>
      <c r="B39" s="556" t="s">
        <v>489</v>
      </c>
      <c r="C39" s="556"/>
      <c r="D39" s="556"/>
      <c r="E39" s="556"/>
      <c r="F39" s="556"/>
      <c r="G39" s="556"/>
      <c r="H39" s="556"/>
      <c r="I39" s="556"/>
      <c r="J39" s="343">
        <f>SUM(J37:J38)</f>
        <v>0.20429999999999998</v>
      </c>
      <c r="K39" s="278">
        <f>SUM(K37:K38)</f>
        <v>256.74850889999999</v>
      </c>
    </row>
    <row r="40" spans="1:11" ht="20.100000000000001" customHeight="1">
      <c r="A40" s="569"/>
      <c r="B40" s="478"/>
      <c r="C40" s="478"/>
      <c r="D40" s="478"/>
      <c r="E40" s="478"/>
      <c r="F40" s="478"/>
      <c r="G40" s="478"/>
      <c r="H40" s="478"/>
      <c r="I40" s="478"/>
      <c r="J40" s="479"/>
      <c r="K40" s="269"/>
    </row>
    <row r="41" spans="1:11" ht="20.100000000000001" customHeight="1">
      <c r="A41" s="569"/>
      <c r="B41" s="478"/>
      <c r="C41" s="478"/>
      <c r="D41" s="478"/>
      <c r="E41" s="478"/>
      <c r="F41" s="478"/>
      <c r="G41" s="478"/>
      <c r="H41" s="478"/>
      <c r="I41" s="478"/>
      <c r="J41" s="478"/>
      <c r="K41" s="479"/>
    </row>
    <row r="42" spans="1:11" ht="20.100000000000001" customHeight="1">
      <c r="A42" s="566" t="s">
        <v>403</v>
      </c>
      <c r="B42" s="566"/>
      <c r="C42" s="566"/>
      <c r="D42" s="566"/>
      <c r="E42" s="566"/>
      <c r="F42" s="566"/>
      <c r="G42" s="566"/>
      <c r="H42" s="566"/>
      <c r="I42" s="566"/>
      <c r="J42" s="566"/>
      <c r="K42" s="295"/>
    </row>
    <row r="43" spans="1:11" ht="20.100000000000001" customHeight="1">
      <c r="A43" s="567" t="s">
        <v>404</v>
      </c>
      <c r="B43" s="541"/>
      <c r="C43" s="541"/>
      <c r="D43" s="541"/>
      <c r="E43" s="541"/>
      <c r="F43" s="541"/>
      <c r="G43" s="541"/>
      <c r="H43" s="541"/>
      <c r="I43" s="542"/>
      <c r="J43" s="253">
        <f>SUM(J44:J51)</f>
        <v>0.33800000000000008</v>
      </c>
      <c r="K43" s="254">
        <f>SUM(K44:K51)</f>
        <v>511.55337000819998</v>
      </c>
    </row>
    <row r="44" spans="1:11" ht="20.100000000000001" customHeight="1">
      <c r="A44" s="291" t="s">
        <v>6</v>
      </c>
      <c r="B44" s="531" t="s">
        <v>45</v>
      </c>
      <c r="C44" s="531"/>
      <c r="D44" s="531"/>
      <c r="E44" s="531"/>
      <c r="F44" s="531"/>
      <c r="G44" s="531"/>
      <c r="H44" s="531"/>
      <c r="I44" s="531"/>
      <c r="J44" s="259">
        <v>0.2</v>
      </c>
      <c r="K44" s="342">
        <f>SUM(K33+K39)*J44</f>
        <v>302.69430177999999</v>
      </c>
    </row>
    <row r="45" spans="1:11" ht="20.100000000000001" customHeight="1">
      <c r="A45" s="291" t="s">
        <v>8</v>
      </c>
      <c r="B45" s="531" t="s">
        <v>46</v>
      </c>
      <c r="C45" s="531"/>
      <c r="D45" s="531"/>
      <c r="E45" s="531"/>
      <c r="F45" s="531"/>
      <c r="G45" s="531"/>
      <c r="H45" s="531"/>
      <c r="I45" s="531"/>
      <c r="J45" s="259">
        <v>1.4999999999999999E-2</v>
      </c>
      <c r="K45" s="342">
        <f>SUM(K33+K39)*J45</f>
        <v>22.702072633499998</v>
      </c>
    </row>
    <row r="46" spans="1:11" ht="20.100000000000001" customHeight="1">
      <c r="A46" s="291" t="s">
        <v>10</v>
      </c>
      <c r="B46" s="531" t="s">
        <v>364</v>
      </c>
      <c r="C46" s="531"/>
      <c r="D46" s="531"/>
      <c r="E46" s="531"/>
      <c r="F46" s="531"/>
      <c r="G46" s="531"/>
      <c r="H46" s="531"/>
      <c r="I46" s="531"/>
      <c r="J46" s="259">
        <v>0.01</v>
      </c>
      <c r="K46" s="342">
        <f>SUM(K33+K39)*J46</f>
        <v>15.134715088999998</v>
      </c>
    </row>
    <row r="47" spans="1:11" ht="20.100000000000001" customHeight="1">
      <c r="A47" s="291" t="s">
        <v>12</v>
      </c>
      <c r="B47" s="531" t="s">
        <v>48</v>
      </c>
      <c r="C47" s="531"/>
      <c r="D47" s="531"/>
      <c r="E47" s="531"/>
      <c r="F47" s="531"/>
      <c r="G47" s="531"/>
      <c r="H47" s="531"/>
      <c r="I47" s="531"/>
      <c r="J47" s="259">
        <v>2E-3</v>
      </c>
      <c r="K47" s="342">
        <f>SUM(K33+K39)*J47</f>
        <v>3.0269430177999999</v>
      </c>
    </row>
    <row r="48" spans="1:11" ht="20.100000000000001" customHeight="1">
      <c r="A48" s="291" t="s">
        <v>14</v>
      </c>
      <c r="B48" s="531" t="s">
        <v>363</v>
      </c>
      <c r="C48" s="531"/>
      <c r="D48" s="531"/>
      <c r="E48" s="531"/>
      <c r="F48" s="531"/>
      <c r="G48" s="531"/>
      <c r="H48" s="531"/>
      <c r="I48" s="531"/>
      <c r="J48" s="259">
        <v>2.5000000000000001E-2</v>
      </c>
      <c r="K48" s="342">
        <f>SUM(K33+K39)*J48</f>
        <v>37.836787722499999</v>
      </c>
    </row>
    <row r="49" spans="1:11" ht="20.100000000000001" customHeight="1">
      <c r="A49" s="291" t="s">
        <v>17</v>
      </c>
      <c r="B49" s="531" t="s">
        <v>50</v>
      </c>
      <c r="C49" s="531"/>
      <c r="D49" s="531"/>
      <c r="E49" s="531"/>
      <c r="F49" s="531"/>
      <c r="G49" s="531"/>
      <c r="H49" s="531"/>
      <c r="I49" s="531"/>
      <c r="J49" s="259">
        <v>0.08</v>
      </c>
      <c r="K49" s="342">
        <f>SUM(K33+K39)*J49</f>
        <v>121.07772071199999</v>
      </c>
    </row>
    <row r="50" spans="1:11" ht="20.100000000000001" customHeight="1">
      <c r="A50" s="291" t="s">
        <v>19</v>
      </c>
      <c r="B50" s="531" t="s">
        <v>405</v>
      </c>
      <c r="C50" s="531"/>
      <c r="D50" s="531"/>
      <c r="E50" s="531"/>
      <c r="F50" s="255"/>
      <c r="G50" s="256" t="s">
        <v>406</v>
      </c>
      <c r="H50" s="564"/>
      <c r="I50" s="564"/>
      <c r="J50" s="259">
        <f>ROUND(F50*H50,2)</f>
        <v>0</v>
      </c>
      <c r="K50" s="342">
        <f>SUM(K33+K39)*J50</f>
        <v>0</v>
      </c>
    </row>
    <row r="51" spans="1:11" ht="20.100000000000001" customHeight="1">
      <c r="A51" s="291" t="s">
        <v>135</v>
      </c>
      <c r="B51" s="540" t="s">
        <v>52</v>
      </c>
      <c r="C51" s="541"/>
      <c r="D51" s="541"/>
      <c r="E51" s="541"/>
      <c r="F51" s="541"/>
      <c r="G51" s="541"/>
      <c r="H51" s="541"/>
      <c r="I51" s="542"/>
      <c r="J51" s="259">
        <f>IF('[1]Dados  do Licitante'!A50="Simples Nacional",0%,0.6%)</f>
        <v>6.0000000000000001E-3</v>
      </c>
      <c r="K51" s="342">
        <f>SUM(K33+K39)*J51</f>
        <v>9.0808290533999987</v>
      </c>
    </row>
    <row r="52" spans="1:11" ht="20.100000000000001" customHeight="1">
      <c r="A52" s="565"/>
      <c r="B52" s="565"/>
      <c r="C52" s="565"/>
      <c r="D52" s="565"/>
      <c r="E52" s="565"/>
      <c r="F52" s="565"/>
      <c r="G52" s="565"/>
      <c r="H52" s="565"/>
      <c r="I52" s="565"/>
      <c r="J52" s="565"/>
      <c r="K52" s="565"/>
    </row>
    <row r="53" spans="1:11" ht="20.100000000000001" customHeight="1">
      <c r="A53" s="556" t="s">
        <v>407</v>
      </c>
      <c r="B53" s="556"/>
      <c r="C53" s="556"/>
      <c r="D53" s="556"/>
      <c r="E53" s="556"/>
      <c r="F53" s="556"/>
      <c r="G53" s="556"/>
      <c r="H53" s="556"/>
      <c r="I53" s="556"/>
      <c r="J53" s="556"/>
      <c r="K53" s="298"/>
    </row>
    <row r="54" spans="1:11" ht="20.100000000000001" customHeight="1">
      <c r="A54" s="291" t="s">
        <v>6</v>
      </c>
      <c r="B54" s="547" t="s">
        <v>78</v>
      </c>
      <c r="C54" s="547"/>
      <c r="D54" s="547"/>
      <c r="E54" s="547"/>
      <c r="F54" s="547"/>
      <c r="G54" s="547"/>
      <c r="H54" s="547"/>
      <c r="I54" s="547"/>
      <c r="J54" s="547"/>
      <c r="K54" s="257"/>
    </row>
    <row r="55" spans="1:11" ht="20.100000000000001" customHeight="1">
      <c r="A55" s="291" t="s">
        <v>8</v>
      </c>
      <c r="B55" s="547" t="s">
        <v>408</v>
      </c>
      <c r="C55" s="547"/>
      <c r="D55" s="547"/>
      <c r="E55" s="547"/>
      <c r="F55" s="547"/>
      <c r="G55" s="547"/>
      <c r="H55" s="547"/>
      <c r="I55" s="547"/>
      <c r="J55" s="547"/>
      <c r="K55" s="257">
        <f>'Uniforme + Transport. + V. Alim'!F34</f>
        <v>0</v>
      </c>
    </row>
    <row r="56" spans="1:11" ht="20.100000000000001" customHeight="1">
      <c r="A56" s="291" t="s">
        <v>10</v>
      </c>
      <c r="B56" s="547" t="s">
        <v>460</v>
      </c>
      <c r="C56" s="547"/>
      <c r="D56" s="547"/>
      <c r="E56" s="547"/>
      <c r="F56" s="547"/>
      <c r="G56" s="547"/>
      <c r="H56" s="547"/>
      <c r="I56" s="547"/>
      <c r="J56" s="547"/>
      <c r="K56" s="293">
        <v>7.25</v>
      </c>
    </row>
    <row r="57" spans="1:11" ht="20.100000000000001" customHeight="1">
      <c r="A57" s="291" t="s">
        <v>12</v>
      </c>
      <c r="B57" s="547" t="s">
        <v>463</v>
      </c>
      <c r="C57" s="547"/>
      <c r="D57" s="547"/>
      <c r="E57" s="547"/>
      <c r="F57" s="547"/>
      <c r="G57" s="547"/>
      <c r="H57" s="547"/>
      <c r="I57" s="547"/>
      <c r="J57" s="547"/>
      <c r="K57" s="293">
        <v>2</v>
      </c>
    </row>
    <row r="58" spans="1:11" ht="20.100000000000001" customHeight="1">
      <c r="A58" s="291" t="s">
        <v>14</v>
      </c>
      <c r="B58" s="547" t="s">
        <v>461</v>
      </c>
      <c r="C58" s="547"/>
      <c r="D58" s="547"/>
      <c r="E58" s="547"/>
      <c r="F58" s="547"/>
      <c r="G58" s="547"/>
      <c r="H58" s="547"/>
      <c r="I58" s="547"/>
      <c r="J58" s="547"/>
      <c r="K58" s="293">
        <v>18</v>
      </c>
    </row>
    <row r="59" spans="1:11" ht="20.100000000000001" customHeight="1">
      <c r="A59" s="291" t="s">
        <v>17</v>
      </c>
      <c r="B59" s="547" t="s">
        <v>462</v>
      </c>
      <c r="C59" s="547"/>
      <c r="D59" s="547"/>
      <c r="E59" s="547"/>
      <c r="F59" s="547"/>
      <c r="G59" s="547"/>
      <c r="H59" s="547"/>
      <c r="I59" s="547"/>
      <c r="J59" s="547"/>
      <c r="K59" s="293">
        <v>24</v>
      </c>
    </row>
    <row r="60" spans="1:11" ht="20.100000000000001" customHeight="1">
      <c r="A60" s="291"/>
      <c r="B60" s="556" t="s">
        <v>226</v>
      </c>
      <c r="C60" s="556"/>
      <c r="D60" s="556"/>
      <c r="E60" s="556"/>
      <c r="F60" s="556"/>
      <c r="G60" s="556"/>
      <c r="H60" s="556"/>
      <c r="I60" s="556"/>
      <c r="J60" s="556"/>
      <c r="K60" s="278">
        <f>SUM(K54:K59)</f>
        <v>51.25</v>
      </c>
    </row>
    <row r="61" spans="1:11" ht="20.100000000000001" customHeight="1">
      <c r="A61" s="554"/>
      <c r="B61" s="554"/>
      <c r="C61" s="554"/>
      <c r="D61" s="554"/>
      <c r="E61" s="554"/>
      <c r="F61" s="554"/>
      <c r="G61" s="554"/>
      <c r="H61" s="554"/>
      <c r="I61" s="554"/>
      <c r="J61" s="554"/>
      <c r="K61" s="554"/>
    </row>
    <row r="62" spans="1:11" ht="20.100000000000001" customHeight="1">
      <c r="A62" s="556" t="s">
        <v>409</v>
      </c>
      <c r="B62" s="556"/>
      <c r="C62" s="556"/>
      <c r="D62" s="556"/>
      <c r="E62" s="556"/>
      <c r="F62" s="556"/>
      <c r="G62" s="556"/>
      <c r="H62" s="556"/>
      <c r="I62" s="556"/>
      <c r="J62" s="556"/>
      <c r="K62" s="298"/>
    </row>
    <row r="63" spans="1:11" ht="20.100000000000001" customHeight="1">
      <c r="A63" s="296" t="s">
        <v>356</v>
      </c>
      <c r="B63" s="547" t="s">
        <v>410</v>
      </c>
      <c r="C63" s="547"/>
      <c r="D63" s="547"/>
      <c r="E63" s="547"/>
      <c r="F63" s="547"/>
      <c r="G63" s="547"/>
      <c r="H63" s="547"/>
      <c r="I63" s="547"/>
      <c r="J63" s="252"/>
      <c r="K63" s="293">
        <f>K39</f>
        <v>256.74850889999999</v>
      </c>
    </row>
    <row r="64" spans="1:11" ht="20.100000000000001" customHeight="1">
      <c r="A64" s="296" t="s">
        <v>362</v>
      </c>
      <c r="B64" s="547" t="s">
        <v>374</v>
      </c>
      <c r="C64" s="547"/>
      <c r="D64" s="547"/>
      <c r="E64" s="547"/>
      <c r="F64" s="547"/>
      <c r="G64" s="547"/>
      <c r="H64" s="547"/>
      <c r="I64" s="547"/>
      <c r="J64" s="252"/>
      <c r="K64" s="293">
        <f>K43</f>
        <v>511.55337000819998</v>
      </c>
    </row>
    <row r="65" spans="1:15" ht="20.100000000000001" customHeight="1">
      <c r="A65" s="296" t="s">
        <v>365</v>
      </c>
      <c r="B65" s="547" t="s">
        <v>411</v>
      </c>
      <c r="C65" s="547"/>
      <c r="D65" s="547"/>
      <c r="E65" s="547"/>
      <c r="F65" s="547"/>
      <c r="G65" s="547"/>
      <c r="H65" s="547"/>
      <c r="I65" s="547"/>
      <c r="J65" s="547"/>
      <c r="K65" s="293">
        <f>K60</f>
        <v>51.25</v>
      </c>
    </row>
    <row r="66" spans="1:15" ht="20.100000000000001" customHeight="1">
      <c r="A66" s="291"/>
      <c r="B66" s="556" t="s">
        <v>226</v>
      </c>
      <c r="C66" s="556"/>
      <c r="D66" s="556"/>
      <c r="E66" s="556"/>
      <c r="F66" s="556"/>
      <c r="G66" s="556"/>
      <c r="H66" s="556"/>
      <c r="I66" s="556"/>
      <c r="J66" s="556"/>
      <c r="K66" s="278">
        <f>K63+K64+K65</f>
        <v>819.55187890820002</v>
      </c>
    </row>
    <row r="67" spans="1:15" ht="20.100000000000001" customHeight="1">
      <c r="A67" s="554"/>
      <c r="B67" s="554"/>
      <c r="C67" s="554"/>
      <c r="D67" s="554"/>
      <c r="E67" s="554"/>
      <c r="F67" s="554"/>
      <c r="G67" s="554"/>
      <c r="H67" s="554"/>
      <c r="I67" s="554"/>
      <c r="J67" s="554"/>
      <c r="K67" s="554"/>
    </row>
    <row r="68" spans="1:15" ht="20.100000000000001" customHeight="1">
      <c r="A68" s="556" t="s">
        <v>412</v>
      </c>
      <c r="B68" s="556"/>
      <c r="C68" s="556"/>
      <c r="D68" s="556"/>
      <c r="E68" s="556"/>
      <c r="F68" s="556"/>
      <c r="G68" s="556"/>
      <c r="H68" s="556"/>
      <c r="I68" s="556"/>
      <c r="J68" s="556"/>
      <c r="K68" s="298"/>
    </row>
    <row r="69" spans="1:15" ht="22.5" customHeight="1">
      <c r="A69" s="291" t="s">
        <v>6</v>
      </c>
      <c r="B69" s="561" t="s">
        <v>375</v>
      </c>
      <c r="C69" s="561"/>
      <c r="D69" s="246">
        <v>30</v>
      </c>
      <c r="E69" s="246" t="s">
        <v>413</v>
      </c>
      <c r="F69" s="548" t="s">
        <v>414</v>
      </c>
      <c r="G69" s="548"/>
      <c r="H69" s="562">
        <f>'[1]Dados  do Licitante'!H86</f>
        <v>0.05</v>
      </c>
      <c r="I69" s="563"/>
      <c r="J69" s="258">
        <f>D69/360*H69</f>
        <v>4.1666666666666666E-3</v>
      </c>
      <c r="K69" s="293">
        <f t="shared" ref="K69:K74" si="0">J69*$K$33</f>
        <v>5.236345833333333</v>
      </c>
    </row>
    <row r="70" spans="1:15" ht="20.100000000000001" customHeight="1">
      <c r="A70" s="291" t="s">
        <v>8</v>
      </c>
      <c r="B70" s="548" t="s">
        <v>415</v>
      </c>
      <c r="C70" s="548"/>
      <c r="D70" s="548"/>
      <c r="E70" s="548"/>
      <c r="F70" s="548"/>
      <c r="G70" s="548"/>
      <c r="H70" s="548"/>
      <c r="I70" s="548"/>
      <c r="J70" s="258">
        <f>J49*J69</f>
        <v>3.3333333333333332E-4</v>
      </c>
      <c r="K70" s="293">
        <f t="shared" si="0"/>
        <v>0.41890766666666662</v>
      </c>
    </row>
    <row r="71" spans="1:15" ht="27.75" customHeight="1">
      <c r="A71" s="291" t="s">
        <v>10</v>
      </c>
      <c r="B71" s="561" t="s">
        <v>416</v>
      </c>
      <c r="C71" s="561"/>
      <c r="D71" s="561"/>
      <c r="E71" s="561"/>
      <c r="F71" s="561"/>
      <c r="G71" s="561"/>
      <c r="H71" s="561"/>
      <c r="I71" s="561"/>
      <c r="J71" s="258">
        <v>4.3499999999999997E-2</v>
      </c>
      <c r="K71" s="293">
        <f t="shared" si="0"/>
        <v>54.667450499999994</v>
      </c>
      <c r="M71" s="267"/>
      <c r="N71" s="267"/>
      <c r="O71" s="267"/>
    </row>
    <row r="72" spans="1:15" ht="20.100000000000001" customHeight="1">
      <c r="A72" s="291" t="s">
        <v>12</v>
      </c>
      <c r="B72" s="548" t="s">
        <v>417</v>
      </c>
      <c r="C72" s="548"/>
      <c r="D72" s="548"/>
      <c r="E72" s="548"/>
      <c r="F72" s="548"/>
      <c r="G72" s="548"/>
      <c r="H72" s="548"/>
      <c r="I72" s="548"/>
      <c r="J72" s="258">
        <f>7/360</f>
        <v>1.9444444444444445E-2</v>
      </c>
      <c r="K72" s="293">
        <f>J72*$K$33</f>
        <v>24.436280555555555</v>
      </c>
      <c r="M72" s="267"/>
      <c r="N72" s="267"/>
      <c r="O72" s="267"/>
    </row>
    <row r="73" spans="1:15" ht="20.100000000000001" customHeight="1">
      <c r="A73" s="291" t="s">
        <v>14</v>
      </c>
      <c r="B73" s="548" t="s">
        <v>418</v>
      </c>
      <c r="C73" s="548"/>
      <c r="D73" s="548"/>
      <c r="E73" s="548"/>
      <c r="F73" s="548"/>
      <c r="G73" s="548"/>
      <c r="H73" s="548"/>
      <c r="I73" s="548"/>
      <c r="J73" s="258">
        <f>J72*J43</f>
        <v>6.5722222222222241E-3</v>
      </c>
      <c r="K73" s="293">
        <f t="shared" si="0"/>
        <v>8.2594628277777797</v>
      </c>
      <c r="M73" s="267"/>
      <c r="N73" s="267"/>
      <c r="O73" s="267"/>
    </row>
    <row r="74" spans="1:15" ht="20.100000000000001" customHeight="1">
      <c r="A74" s="291" t="s">
        <v>17</v>
      </c>
      <c r="B74" s="548" t="s">
        <v>445</v>
      </c>
      <c r="C74" s="548"/>
      <c r="D74" s="548"/>
      <c r="E74" s="548"/>
      <c r="F74" s="548"/>
      <c r="G74" s="548"/>
      <c r="H74" s="548"/>
      <c r="I74" s="548"/>
      <c r="J74" s="259">
        <v>4.7600000000000003E-2</v>
      </c>
      <c r="K74" s="293">
        <f t="shared" si="0"/>
        <v>59.820014800000003</v>
      </c>
      <c r="M74" s="267"/>
      <c r="N74" s="267"/>
      <c r="O74" s="267"/>
    </row>
    <row r="75" spans="1:15" ht="20.100000000000001" customHeight="1">
      <c r="A75" s="556" t="s">
        <v>226</v>
      </c>
      <c r="B75" s="556"/>
      <c r="C75" s="556"/>
      <c r="D75" s="556"/>
      <c r="E75" s="556"/>
      <c r="F75" s="556"/>
      <c r="G75" s="556"/>
      <c r="H75" s="556"/>
      <c r="I75" s="556"/>
      <c r="J75" s="292"/>
      <c r="K75" s="278">
        <f>SUM(K69:K74)</f>
        <v>152.83846218333332</v>
      </c>
    </row>
    <row r="76" spans="1:15" ht="20.100000000000001" customHeight="1">
      <c r="A76" s="554"/>
      <c r="B76" s="554"/>
      <c r="C76" s="554"/>
      <c r="D76" s="554"/>
      <c r="E76" s="554"/>
      <c r="F76" s="554"/>
      <c r="G76" s="554"/>
      <c r="H76" s="554"/>
      <c r="I76" s="554"/>
      <c r="J76" s="554"/>
      <c r="K76" s="554"/>
    </row>
    <row r="77" spans="1:15" ht="20.100000000000001" customHeight="1">
      <c r="A77" s="552" t="s">
        <v>419</v>
      </c>
      <c r="B77" s="490"/>
      <c r="C77" s="490"/>
      <c r="D77" s="490"/>
      <c r="E77" s="490"/>
      <c r="F77" s="490"/>
      <c r="G77" s="490"/>
      <c r="H77" s="490"/>
      <c r="I77" s="490"/>
      <c r="J77" s="553"/>
      <c r="K77" s="559"/>
    </row>
    <row r="78" spans="1:15" ht="20.100000000000001" customHeight="1">
      <c r="A78" s="552" t="s">
        <v>420</v>
      </c>
      <c r="B78" s="555"/>
      <c r="C78" s="555"/>
      <c r="D78" s="555"/>
      <c r="E78" s="555"/>
      <c r="F78" s="555"/>
      <c r="G78" s="555"/>
      <c r="H78" s="555"/>
      <c r="I78" s="555"/>
      <c r="J78" s="560"/>
      <c r="K78" s="559"/>
    </row>
    <row r="79" spans="1:15" ht="20.100000000000001" customHeight="1">
      <c r="A79" s="291" t="s">
        <v>6</v>
      </c>
      <c r="B79" s="547" t="s">
        <v>368</v>
      </c>
      <c r="C79" s="547"/>
      <c r="D79" s="547"/>
      <c r="E79" s="547"/>
      <c r="F79" s="547"/>
      <c r="G79" s="547"/>
      <c r="H79" s="547"/>
      <c r="I79" s="547"/>
      <c r="J79" s="259">
        <v>1.01E-2</v>
      </c>
      <c r="K79" s="342">
        <f>J79*(K33+K66+K75)</f>
        <v>22.514044745024485</v>
      </c>
    </row>
    <row r="80" spans="1:15" ht="20.100000000000001" customHeight="1">
      <c r="A80" s="291" t="s">
        <v>8</v>
      </c>
      <c r="B80" s="547" t="s">
        <v>367</v>
      </c>
      <c r="C80" s="547"/>
      <c r="D80" s="547"/>
      <c r="E80" s="547"/>
      <c r="F80" s="547"/>
      <c r="G80" s="547"/>
      <c r="H80" s="547"/>
      <c r="I80" s="547"/>
      <c r="J80" s="258">
        <v>8.2000000000000007E-3</v>
      </c>
      <c r="K80" s="342">
        <f>J80*(K33+K66+K75)</f>
        <v>18.278729396950574</v>
      </c>
    </row>
    <row r="81" spans="1:11" ht="20.100000000000001" customHeight="1">
      <c r="A81" s="291" t="s">
        <v>10</v>
      </c>
      <c r="B81" s="547" t="s">
        <v>421</v>
      </c>
      <c r="C81" s="547"/>
      <c r="D81" s="547"/>
      <c r="E81" s="547"/>
      <c r="F81" s="547"/>
      <c r="G81" s="547"/>
      <c r="H81" s="547"/>
      <c r="I81" s="547"/>
      <c r="J81" s="258">
        <v>2.0000000000000001E-4</v>
      </c>
      <c r="K81" s="342">
        <f>J81*(K33+K66+K75)</f>
        <v>0.44582266821830663</v>
      </c>
    </row>
    <row r="82" spans="1:11" ht="20.100000000000001" customHeight="1">
      <c r="A82" s="291" t="s">
        <v>12</v>
      </c>
      <c r="B82" s="558" t="s">
        <v>422</v>
      </c>
      <c r="C82" s="558"/>
      <c r="D82" s="558"/>
      <c r="E82" s="558"/>
      <c r="F82" s="558"/>
      <c r="G82" s="558"/>
      <c r="H82" s="558"/>
      <c r="I82" s="558"/>
      <c r="J82" s="258">
        <v>3.3E-3</v>
      </c>
      <c r="K82" s="342">
        <f>J82*(K33+K66+K75)</f>
        <v>7.3560740256020596</v>
      </c>
    </row>
    <row r="83" spans="1:11" ht="20.100000000000001" customHeight="1">
      <c r="A83" s="291" t="s">
        <v>14</v>
      </c>
      <c r="B83" s="558" t="s">
        <v>369</v>
      </c>
      <c r="C83" s="558"/>
      <c r="D83" s="558"/>
      <c r="E83" s="558"/>
      <c r="F83" s="558"/>
      <c r="G83" s="558"/>
      <c r="H83" s="558"/>
      <c r="I83" s="558"/>
      <c r="J83" s="258">
        <v>5.9999999999999995E-4</v>
      </c>
      <c r="K83" s="342">
        <f>J83*(K33+K66+K75)</f>
        <v>1.3374680046549197</v>
      </c>
    </row>
    <row r="84" spans="1:11" ht="20.100000000000001" customHeight="1">
      <c r="A84" s="291" t="s">
        <v>17</v>
      </c>
      <c r="B84" s="547" t="s">
        <v>83</v>
      </c>
      <c r="C84" s="547"/>
      <c r="D84" s="547"/>
      <c r="E84" s="547"/>
      <c r="F84" s="547"/>
      <c r="G84" s="547"/>
      <c r="H84" s="547"/>
      <c r="I84" s="547"/>
      <c r="J84" s="258"/>
      <c r="K84" s="293"/>
    </row>
    <row r="85" spans="1:11" ht="20.100000000000001" customHeight="1">
      <c r="A85" s="556" t="s">
        <v>226</v>
      </c>
      <c r="B85" s="556"/>
      <c r="C85" s="556"/>
      <c r="D85" s="556"/>
      <c r="E85" s="556"/>
      <c r="F85" s="556"/>
      <c r="G85" s="556"/>
      <c r="H85" s="556"/>
      <c r="I85" s="556"/>
      <c r="J85" s="282">
        <f>SUM(J79:J84)</f>
        <v>2.24E-2</v>
      </c>
      <c r="K85" s="283">
        <f>SUM(K79:K84)</f>
        <v>49.932138840450349</v>
      </c>
    </row>
    <row r="86" spans="1:11" ht="20.100000000000001" customHeight="1">
      <c r="A86" s="554"/>
      <c r="B86" s="554"/>
      <c r="C86" s="554"/>
      <c r="D86" s="554"/>
      <c r="E86" s="554"/>
      <c r="F86" s="554"/>
      <c r="G86" s="554"/>
      <c r="H86" s="554"/>
      <c r="I86" s="554"/>
      <c r="J86" s="554"/>
      <c r="K86" s="554"/>
    </row>
    <row r="87" spans="1:11" ht="20.100000000000001" customHeight="1">
      <c r="A87" s="556" t="s">
        <v>423</v>
      </c>
      <c r="B87" s="556"/>
      <c r="C87" s="556"/>
      <c r="D87" s="556"/>
      <c r="E87" s="556"/>
      <c r="F87" s="556"/>
      <c r="G87" s="556"/>
      <c r="H87" s="556"/>
      <c r="I87" s="556"/>
      <c r="J87" s="556"/>
      <c r="K87" s="298"/>
    </row>
    <row r="88" spans="1:11" ht="20.100000000000001" customHeight="1">
      <c r="A88" s="291" t="s">
        <v>6</v>
      </c>
      <c r="B88" s="548" t="s">
        <v>424</v>
      </c>
      <c r="C88" s="548"/>
      <c r="D88" s="548"/>
      <c r="E88" s="548"/>
      <c r="F88" s="548"/>
      <c r="G88" s="548"/>
      <c r="H88" s="548"/>
      <c r="I88" s="548"/>
      <c r="J88" s="261"/>
      <c r="K88" s="260"/>
    </row>
    <row r="89" spans="1:11" ht="20.100000000000001" customHeight="1">
      <c r="A89" s="291"/>
      <c r="B89" s="548" t="s">
        <v>226</v>
      </c>
      <c r="C89" s="548"/>
      <c r="D89" s="548"/>
      <c r="E89" s="548"/>
      <c r="F89" s="548"/>
      <c r="G89" s="548"/>
      <c r="H89" s="548"/>
      <c r="I89" s="548"/>
      <c r="J89" s="261"/>
      <c r="K89" s="260"/>
    </row>
    <row r="90" spans="1:11" ht="20.100000000000001" customHeight="1">
      <c r="A90" s="554"/>
      <c r="B90" s="554"/>
      <c r="C90" s="554"/>
      <c r="D90" s="554"/>
      <c r="E90" s="554"/>
      <c r="F90" s="554"/>
      <c r="G90" s="554"/>
      <c r="H90" s="554"/>
      <c r="I90" s="554"/>
      <c r="J90" s="554"/>
      <c r="K90" s="554"/>
    </row>
    <row r="91" spans="1:11" ht="20.100000000000001" customHeight="1">
      <c r="A91" s="556" t="s">
        <v>425</v>
      </c>
      <c r="B91" s="556"/>
      <c r="C91" s="556"/>
      <c r="D91" s="556"/>
      <c r="E91" s="556"/>
      <c r="F91" s="556"/>
      <c r="G91" s="556"/>
      <c r="H91" s="556"/>
      <c r="I91" s="556"/>
      <c r="J91" s="556"/>
      <c r="K91" s="298"/>
    </row>
    <row r="92" spans="1:11" ht="20.100000000000001" customHeight="1">
      <c r="A92" s="291" t="s">
        <v>366</v>
      </c>
      <c r="B92" s="547" t="s">
        <v>426</v>
      </c>
      <c r="C92" s="547"/>
      <c r="D92" s="547"/>
      <c r="E92" s="547"/>
      <c r="F92" s="547"/>
      <c r="G92" s="547"/>
      <c r="H92" s="547"/>
      <c r="I92" s="547"/>
      <c r="J92" s="246"/>
      <c r="K92" s="293">
        <f>K85</f>
        <v>49.932138840450349</v>
      </c>
    </row>
    <row r="93" spans="1:11" ht="20.100000000000001" customHeight="1">
      <c r="A93" s="291" t="s">
        <v>370</v>
      </c>
      <c r="B93" s="547" t="s">
        <v>371</v>
      </c>
      <c r="C93" s="547"/>
      <c r="D93" s="547"/>
      <c r="E93" s="547"/>
      <c r="F93" s="547"/>
      <c r="G93" s="547"/>
      <c r="H93" s="547"/>
      <c r="I93" s="547"/>
      <c r="J93" s="246"/>
      <c r="K93" s="293">
        <f>K89</f>
        <v>0</v>
      </c>
    </row>
    <row r="94" spans="1:11" ht="20.100000000000001" customHeight="1">
      <c r="A94" s="291"/>
      <c r="B94" s="554" t="s">
        <v>226</v>
      </c>
      <c r="C94" s="554"/>
      <c r="D94" s="554"/>
      <c r="E94" s="554"/>
      <c r="F94" s="554"/>
      <c r="G94" s="554"/>
      <c r="H94" s="554"/>
      <c r="I94" s="554"/>
      <c r="J94" s="261"/>
      <c r="K94" s="293">
        <f>K92+K93</f>
        <v>49.932138840450349</v>
      </c>
    </row>
    <row r="95" spans="1:11" ht="20.100000000000001" customHeight="1">
      <c r="A95" s="554"/>
      <c r="B95" s="554"/>
      <c r="C95" s="554"/>
      <c r="D95" s="554"/>
      <c r="E95" s="554"/>
      <c r="F95" s="554"/>
      <c r="G95" s="554"/>
      <c r="H95" s="554"/>
      <c r="I95" s="554"/>
      <c r="J95" s="554"/>
      <c r="K95" s="554"/>
    </row>
    <row r="96" spans="1:11" ht="20.100000000000001" customHeight="1">
      <c r="A96" s="552" t="s">
        <v>427</v>
      </c>
      <c r="B96" s="555"/>
      <c r="C96" s="555"/>
      <c r="D96" s="555"/>
      <c r="E96" s="555"/>
      <c r="F96" s="490"/>
      <c r="G96" s="490"/>
      <c r="H96" s="490"/>
      <c r="I96" s="490"/>
      <c r="J96" s="553"/>
      <c r="K96" s="298"/>
    </row>
    <row r="97" spans="1:11" ht="20.100000000000001" customHeight="1">
      <c r="A97" s="291" t="s">
        <v>6</v>
      </c>
      <c r="B97" s="547" t="s">
        <v>428</v>
      </c>
      <c r="C97" s="547"/>
      <c r="D97" s="547"/>
      <c r="E97" s="547"/>
      <c r="F97" s="547"/>
      <c r="G97" s="547"/>
      <c r="H97" s="547"/>
      <c r="I97" s="547"/>
      <c r="J97" s="547"/>
      <c r="K97" s="257">
        <f>'Uniforme + Transport. + V. Alim'!F13</f>
        <v>0</v>
      </c>
    </row>
    <row r="98" spans="1:11" ht="20.100000000000001" customHeight="1">
      <c r="A98" s="291" t="s">
        <v>8</v>
      </c>
      <c r="B98" s="543" t="s">
        <v>372</v>
      </c>
      <c r="C98" s="544"/>
      <c r="D98" s="544"/>
      <c r="E98" s="545"/>
      <c r="F98" s="545"/>
      <c r="G98" s="545"/>
      <c r="H98" s="545"/>
      <c r="I98" s="545"/>
      <c r="J98" s="546"/>
      <c r="K98" s="257">
        <f>'Material + Equip.'!E83</f>
        <v>0</v>
      </c>
    </row>
    <row r="99" spans="1:11" ht="20.100000000000001" customHeight="1">
      <c r="A99" s="291" t="s">
        <v>446</v>
      </c>
      <c r="B99" s="547" t="s">
        <v>429</v>
      </c>
      <c r="C99" s="547"/>
      <c r="D99" s="547"/>
      <c r="E99" s="548" t="s">
        <v>430</v>
      </c>
      <c r="F99" s="548"/>
      <c r="G99" s="548"/>
      <c r="H99" s="548"/>
      <c r="I99" s="548"/>
      <c r="J99" s="548"/>
      <c r="K99" s="257">
        <f>'Material + Equip.'!E84</f>
        <v>0</v>
      </c>
    </row>
    <row r="100" spans="1:11" ht="20.100000000000001" customHeight="1">
      <c r="A100" s="291" t="s">
        <v>447</v>
      </c>
      <c r="B100" s="547" t="s">
        <v>448</v>
      </c>
      <c r="C100" s="547"/>
      <c r="D100" s="547"/>
      <c r="E100" s="549"/>
      <c r="F100" s="550"/>
      <c r="G100" s="550"/>
      <c r="H100" s="550"/>
      <c r="I100" s="550"/>
      <c r="J100" s="551"/>
      <c r="K100" s="262"/>
    </row>
    <row r="101" spans="1:11" ht="20.100000000000001" customHeight="1">
      <c r="A101" s="552" t="s">
        <v>431</v>
      </c>
      <c r="B101" s="490"/>
      <c r="C101" s="490"/>
      <c r="D101" s="490"/>
      <c r="E101" s="490"/>
      <c r="F101" s="490"/>
      <c r="G101" s="490"/>
      <c r="H101" s="490"/>
      <c r="I101" s="490"/>
      <c r="J101" s="553"/>
      <c r="K101" s="278">
        <f>SUM(K97:K100)</f>
        <v>0</v>
      </c>
    </row>
    <row r="102" spans="1:11" ht="20.100000000000001" customHeight="1">
      <c r="A102" s="557"/>
      <c r="B102" s="557"/>
      <c r="C102" s="557"/>
      <c r="D102" s="557"/>
      <c r="E102" s="557"/>
      <c r="F102" s="557"/>
      <c r="G102" s="557"/>
      <c r="H102" s="557"/>
      <c r="I102" s="557"/>
      <c r="J102" s="557"/>
      <c r="K102" s="557"/>
    </row>
    <row r="103" spans="1:11" ht="20.100000000000001" customHeight="1">
      <c r="A103" s="530" t="s">
        <v>438</v>
      </c>
      <c r="B103" s="530"/>
      <c r="C103" s="530"/>
      <c r="D103" s="530"/>
      <c r="E103" s="530"/>
      <c r="F103" s="530"/>
      <c r="G103" s="530"/>
      <c r="H103" s="530"/>
      <c r="I103" s="530"/>
      <c r="J103" s="530"/>
      <c r="K103" s="298"/>
    </row>
    <row r="104" spans="1:11" ht="20.100000000000001" customHeight="1">
      <c r="A104" s="291" t="s">
        <v>6</v>
      </c>
      <c r="B104" s="531" t="s">
        <v>439</v>
      </c>
      <c r="C104" s="531"/>
      <c r="D104" s="531"/>
      <c r="E104" s="531"/>
      <c r="F104" s="531"/>
      <c r="G104" s="531"/>
      <c r="H104" s="531"/>
      <c r="I104" s="531"/>
      <c r="J104" s="270">
        <v>0.03</v>
      </c>
      <c r="K104" s="293">
        <f>K120*J104</f>
        <v>68.37136439795951</v>
      </c>
    </row>
    <row r="105" spans="1:11" ht="20.100000000000001" customHeight="1">
      <c r="A105" s="291" t="s">
        <v>8</v>
      </c>
      <c r="B105" s="531" t="s">
        <v>99</v>
      </c>
      <c r="C105" s="531"/>
      <c r="D105" s="531"/>
      <c r="E105" s="531"/>
      <c r="F105" s="531"/>
      <c r="G105" s="531"/>
      <c r="H105" s="531"/>
      <c r="I105" s="531"/>
      <c r="J105" s="270">
        <v>6.7900000000000002E-2</v>
      </c>
      <c r="K105" s="293">
        <f>(K120+K104)*J105</f>
        <v>159.38960373000316</v>
      </c>
    </row>
    <row r="106" spans="1:11" ht="20.100000000000001" customHeight="1">
      <c r="A106" s="291" t="s">
        <v>10</v>
      </c>
      <c r="B106" s="540" t="s">
        <v>453</v>
      </c>
      <c r="C106" s="541"/>
      <c r="D106" s="541"/>
      <c r="E106" s="541"/>
      <c r="F106" s="541"/>
      <c r="G106" s="541"/>
      <c r="H106" s="541"/>
      <c r="I106" s="542"/>
      <c r="J106" s="259">
        <f>SUM(J108+J109+J110)</f>
        <v>8.6499999999999994E-2</v>
      </c>
      <c r="K106" s="293">
        <f>SUM(K108+K109+K110)</f>
        <v>197.13743401411659</v>
      </c>
    </row>
    <row r="107" spans="1:11" ht="20.100000000000001" customHeight="1">
      <c r="A107" s="291"/>
      <c r="B107" s="540" t="s">
        <v>454</v>
      </c>
      <c r="C107" s="541"/>
      <c r="D107" s="541"/>
      <c r="E107" s="541"/>
      <c r="F107" s="541"/>
      <c r="G107" s="541"/>
      <c r="H107" s="541"/>
      <c r="I107" s="542"/>
      <c r="J107" s="271"/>
      <c r="K107" s="293"/>
    </row>
    <row r="108" spans="1:11" ht="20.100000000000001" customHeight="1">
      <c r="A108" s="291"/>
      <c r="B108" s="540" t="s">
        <v>450</v>
      </c>
      <c r="C108" s="541"/>
      <c r="D108" s="541"/>
      <c r="E108" s="541"/>
      <c r="F108" s="541"/>
      <c r="G108" s="541"/>
      <c r="H108" s="541"/>
      <c r="I108" s="542"/>
      <c r="J108" s="259">
        <v>0.03</v>
      </c>
      <c r="K108" s="293">
        <f>SUM(J108*K120)</f>
        <v>68.37136439795951</v>
      </c>
    </row>
    <row r="109" spans="1:11" ht="20.100000000000001" customHeight="1">
      <c r="A109" s="291"/>
      <c r="B109" s="540" t="s">
        <v>451</v>
      </c>
      <c r="C109" s="541"/>
      <c r="D109" s="541"/>
      <c r="E109" s="541"/>
      <c r="F109" s="541"/>
      <c r="G109" s="541"/>
      <c r="H109" s="541"/>
      <c r="I109" s="542"/>
      <c r="J109" s="259">
        <v>6.4999999999999997E-3</v>
      </c>
      <c r="K109" s="293">
        <f>SUM(J109*K120)</f>
        <v>14.813795619557894</v>
      </c>
    </row>
    <row r="110" spans="1:11" ht="20.100000000000001" customHeight="1">
      <c r="A110" s="291"/>
      <c r="B110" s="540" t="s">
        <v>452</v>
      </c>
      <c r="C110" s="541"/>
      <c r="D110" s="541"/>
      <c r="E110" s="541"/>
      <c r="F110" s="541"/>
      <c r="G110" s="541"/>
      <c r="H110" s="541"/>
      <c r="I110" s="542"/>
      <c r="J110" s="259">
        <v>0.05</v>
      </c>
      <c r="K110" s="293">
        <f>SUM(J110*K120)</f>
        <v>113.95227399659919</v>
      </c>
    </row>
    <row r="111" spans="1:11" ht="20.100000000000001" customHeight="1">
      <c r="A111" s="530" t="s">
        <v>440</v>
      </c>
      <c r="B111" s="530"/>
      <c r="C111" s="530"/>
      <c r="D111" s="530"/>
      <c r="E111" s="530"/>
      <c r="F111" s="530"/>
      <c r="G111" s="530"/>
      <c r="H111" s="530"/>
      <c r="I111" s="530"/>
      <c r="J111" s="530"/>
      <c r="K111" s="278">
        <f>SUM(K104:K106)</f>
        <v>424.89840214207925</v>
      </c>
    </row>
    <row r="112" spans="1:11" ht="20.100000000000001" customHeight="1">
      <c r="A112" s="521"/>
      <c r="B112" s="521"/>
      <c r="C112" s="521"/>
      <c r="D112" s="521"/>
      <c r="E112" s="521"/>
      <c r="F112" s="521"/>
      <c r="G112" s="521"/>
      <c r="H112" s="521"/>
      <c r="I112" s="521"/>
      <c r="J112" s="521"/>
      <c r="K112" s="521"/>
    </row>
    <row r="113" spans="1:11" ht="20.100000000000001" customHeight="1">
      <c r="A113" s="556" t="s">
        <v>376</v>
      </c>
      <c r="B113" s="556"/>
      <c r="C113" s="556"/>
      <c r="D113" s="556"/>
      <c r="E113" s="556"/>
      <c r="F113" s="556"/>
      <c r="G113" s="556"/>
      <c r="H113" s="556"/>
      <c r="I113" s="556"/>
      <c r="J113" s="556"/>
      <c r="K113" s="556"/>
    </row>
    <row r="114" spans="1:11" ht="20.100000000000001" customHeight="1">
      <c r="A114" s="530" t="s">
        <v>432</v>
      </c>
      <c r="B114" s="530"/>
      <c r="C114" s="530"/>
      <c r="D114" s="530"/>
      <c r="E114" s="530"/>
      <c r="F114" s="530"/>
      <c r="G114" s="530"/>
      <c r="H114" s="530"/>
      <c r="I114" s="530"/>
      <c r="J114" s="530"/>
      <c r="K114" s="298"/>
    </row>
    <row r="115" spans="1:11" ht="20.100000000000001" customHeight="1">
      <c r="A115" s="291" t="s">
        <v>6</v>
      </c>
      <c r="B115" s="531" t="s">
        <v>388</v>
      </c>
      <c r="C115" s="531"/>
      <c r="D115" s="531"/>
      <c r="E115" s="531"/>
      <c r="F115" s="531"/>
      <c r="G115" s="531"/>
      <c r="H115" s="531"/>
      <c r="I115" s="531"/>
      <c r="J115" s="531"/>
      <c r="K115" s="293">
        <f>K33</f>
        <v>1256.723</v>
      </c>
    </row>
    <row r="116" spans="1:11" ht="20.100000000000001" customHeight="1">
      <c r="A116" s="291" t="s">
        <v>8</v>
      </c>
      <c r="B116" s="531" t="s">
        <v>433</v>
      </c>
      <c r="C116" s="531"/>
      <c r="D116" s="531"/>
      <c r="E116" s="531"/>
      <c r="F116" s="531"/>
      <c r="G116" s="531"/>
      <c r="H116" s="531"/>
      <c r="I116" s="531"/>
      <c r="J116" s="531"/>
      <c r="K116" s="293">
        <f>K66</f>
        <v>819.55187890820002</v>
      </c>
    </row>
    <row r="117" spans="1:11" ht="20.100000000000001" customHeight="1">
      <c r="A117" s="291" t="s">
        <v>10</v>
      </c>
      <c r="B117" s="531" t="s">
        <v>434</v>
      </c>
      <c r="C117" s="531"/>
      <c r="D117" s="531"/>
      <c r="E117" s="531"/>
      <c r="F117" s="531"/>
      <c r="G117" s="531"/>
      <c r="H117" s="531"/>
      <c r="I117" s="531"/>
      <c r="J117" s="531"/>
      <c r="K117" s="293">
        <f>K75</f>
        <v>152.83846218333332</v>
      </c>
    </row>
    <row r="118" spans="1:11" ht="20.100000000000001" customHeight="1">
      <c r="A118" s="291" t="s">
        <v>12</v>
      </c>
      <c r="B118" s="531" t="s">
        <v>435</v>
      </c>
      <c r="C118" s="531"/>
      <c r="D118" s="531"/>
      <c r="E118" s="531"/>
      <c r="F118" s="531"/>
      <c r="G118" s="531"/>
      <c r="H118" s="531"/>
      <c r="I118" s="531"/>
      <c r="J118" s="531"/>
      <c r="K118" s="293">
        <f>K94</f>
        <v>49.932138840450349</v>
      </c>
    </row>
    <row r="119" spans="1:11" ht="20.100000000000001" customHeight="1">
      <c r="A119" s="291" t="s">
        <v>14</v>
      </c>
      <c r="B119" s="531" t="s">
        <v>436</v>
      </c>
      <c r="C119" s="531"/>
      <c r="D119" s="531"/>
      <c r="E119" s="531"/>
      <c r="F119" s="531"/>
      <c r="G119" s="531"/>
      <c r="H119" s="531"/>
      <c r="I119" s="531"/>
      <c r="J119" s="531"/>
      <c r="K119" s="293">
        <f>K101</f>
        <v>0</v>
      </c>
    </row>
    <row r="120" spans="1:11" ht="20.100000000000001" customHeight="1">
      <c r="A120" s="530" t="s">
        <v>437</v>
      </c>
      <c r="B120" s="530"/>
      <c r="C120" s="530"/>
      <c r="D120" s="530"/>
      <c r="E120" s="530"/>
      <c r="F120" s="530"/>
      <c r="G120" s="530"/>
      <c r="H120" s="530"/>
      <c r="I120" s="530"/>
      <c r="J120" s="530"/>
      <c r="K120" s="278">
        <f>SUM(K115:K119)</f>
        <v>2279.0454799319837</v>
      </c>
    </row>
    <row r="121" spans="1:11" ht="20.100000000000001" customHeight="1">
      <c r="A121" s="285" t="s">
        <v>17</v>
      </c>
      <c r="B121" s="531" t="s">
        <v>455</v>
      </c>
      <c r="C121" s="531"/>
      <c r="D121" s="531"/>
      <c r="E121" s="531"/>
      <c r="F121" s="531"/>
      <c r="G121" s="531"/>
      <c r="H121" s="531"/>
      <c r="I121" s="531"/>
      <c r="J121" s="531"/>
      <c r="K121" s="254">
        <f>K111</f>
        <v>424.89840214207925</v>
      </c>
    </row>
    <row r="122" spans="1:11" ht="20.100000000000001" customHeight="1">
      <c r="A122" s="532" t="s">
        <v>441</v>
      </c>
      <c r="B122" s="532"/>
      <c r="C122" s="532"/>
      <c r="D122" s="532"/>
      <c r="E122" s="532"/>
      <c r="F122" s="532"/>
      <c r="G122" s="532"/>
      <c r="H122" s="532"/>
      <c r="I122" s="532"/>
      <c r="J122" s="532"/>
      <c r="K122" s="284">
        <f>(K120+K104+K105)/(1-J106)</f>
        <v>2744.1778303885567</v>
      </c>
    </row>
    <row r="123" spans="1:11">
      <c r="A123" s="263"/>
      <c r="B123" s="263"/>
      <c r="C123" s="263"/>
      <c r="D123" s="263"/>
      <c r="E123" s="263"/>
      <c r="F123" s="263"/>
      <c r="G123" s="263"/>
      <c r="H123" s="263"/>
      <c r="I123" s="263"/>
      <c r="J123" s="263"/>
      <c r="K123" s="263"/>
    </row>
    <row r="124" spans="1:11">
      <c r="A124" s="272"/>
      <c r="B124" s="272"/>
      <c r="C124" s="272"/>
      <c r="D124" s="272"/>
    </row>
  </sheetData>
  <mergeCells count="139">
    <mergeCell ref="B11:J11"/>
    <mergeCell ref="A5:K5"/>
    <mergeCell ref="A6:K6"/>
    <mergeCell ref="A7:K7"/>
    <mergeCell ref="B8:J8"/>
    <mergeCell ref="B9:J9"/>
    <mergeCell ref="B10:J10"/>
    <mergeCell ref="A1:K1"/>
    <mergeCell ref="A2:C2"/>
    <mergeCell ref="D2:K2"/>
    <mergeCell ref="A3:C3"/>
    <mergeCell ref="D3:K3"/>
    <mergeCell ref="A4:C4"/>
    <mergeCell ref="D4:F4"/>
    <mergeCell ref="H4:K4"/>
    <mergeCell ref="B20:I20"/>
    <mergeCell ref="J20:K20"/>
    <mergeCell ref="B21:I21"/>
    <mergeCell ref="J21:K21"/>
    <mergeCell ref="B22:J22"/>
    <mergeCell ref="A23:K23"/>
    <mergeCell ref="A17:K17"/>
    <mergeCell ref="A18:K18"/>
    <mergeCell ref="B19:I19"/>
    <mergeCell ref="J19:K19"/>
    <mergeCell ref="B30:J30"/>
    <mergeCell ref="B31:J31"/>
    <mergeCell ref="B32:J32"/>
    <mergeCell ref="A33:J33"/>
    <mergeCell ref="A34:K34"/>
    <mergeCell ref="A35:J35"/>
    <mergeCell ref="K35:K36"/>
    <mergeCell ref="A36:J36"/>
    <mergeCell ref="A24:J24"/>
    <mergeCell ref="B25:J25"/>
    <mergeCell ref="A27:A28"/>
    <mergeCell ref="B27:D28"/>
    <mergeCell ref="K27:K28"/>
    <mergeCell ref="B29:J29"/>
    <mergeCell ref="A42:J42"/>
    <mergeCell ref="A43:I43"/>
    <mergeCell ref="B44:I44"/>
    <mergeCell ref="B45:I45"/>
    <mergeCell ref="B46:I46"/>
    <mergeCell ref="B47:I47"/>
    <mergeCell ref="B37:I37"/>
    <mergeCell ref="B38:I38"/>
    <mergeCell ref="B39:I39"/>
    <mergeCell ref="A40:J40"/>
    <mergeCell ref="A41:K41"/>
    <mergeCell ref="A53:J53"/>
    <mergeCell ref="B54:J54"/>
    <mergeCell ref="B55:J55"/>
    <mergeCell ref="B56:J56"/>
    <mergeCell ref="B57:J57"/>
    <mergeCell ref="B58:J58"/>
    <mergeCell ref="B48:I48"/>
    <mergeCell ref="B49:I49"/>
    <mergeCell ref="B50:E50"/>
    <mergeCell ref="H50:I50"/>
    <mergeCell ref="B51:I51"/>
    <mergeCell ref="A52:K52"/>
    <mergeCell ref="A62:J62"/>
    <mergeCell ref="B63:I63"/>
    <mergeCell ref="B64:I64"/>
    <mergeCell ref="B65:J65"/>
    <mergeCell ref="B66:J66"/>
    <mergeCell ref="A67:K67"/>
    <mergeCell ref="B59:J59"/>
    <mergeCell ref="B60:J60"/>
    <mergeCell ref="A61:K61"/>
    <mergeCell ref="B72:I72"/>
    <mergeCell ref="B73:I73"/>
    <mergeCell ref="B74:I74"/>
    <mergeCell ref="A75:I75"/>
    <mergeCell ref="A76:K76"/>
    <mergeCell ref="A77:J77"/>
    <mergeCell ref="K77:K78"/>
    <mergeCell ref="A78:J78"/>
    <mergeCell ref="A68:J68"/>
    <mergeCell ref="B69:C69"/>
    <mergeCell ref="F69:G69"/>
    <mergeCell ref="H69:I69"/>
    <mergeCell ref="B70:I70"/>
    <mergeCell ref="B71:I71"/>
    <mergeCell ref="A85:I85"/>
    <mergeCell ref="A86:K86"/>
    <mergeCell ref="A87:J87"/>
    <mergeCell ref="B88:I88"/>
    <mergeCell ref="B89:I89"/>
    <mergeCell ref="B79:I79"/>
    <mergeCell ref="B80:I80"/>
    <mergeCell ref="B81:I81"/>
    <mergeCell ref="B82:I82"/>
    <mergeCell ref="B83:I83"/>
    <mergeCell ref="B84:I84"/>
    <mergeCell ref="B99:D99"/>
    <mergeCell ref="E99:J99"/>
    <mergeCell ref="B100:D100"/>
    <mergeCell ref="E100:J100"/>
    <mergeCell ref="A90:K90"/>
    <mergeCell ref="A91:J91"/>
    <mergeCell ref="B92:I92"/>
    <mergeCell ref="B93:I93"/>
    <mergeCell ref="B94:I94"/>
    <mergeCell ref="A95:K95"/>
    <mergeCell ref="A120:J120"/>
    <mergeCell ref="B121:J121"/>
    <mergeCell ref="A122:J122"/>
    <mergeCell ref="A113:K113"/>
    <mergeCell ref="A114:J114"/>
    <mergeCell ref="B115:J115"/>
    <mergeCell ref="B116:J116"/>
    <mergeCell ref="B117:J117"/>
    <mergeCell ref="B118:J118"/>
    <mergeCell ref="A14:K14"/>
    <mergeCell ref="A15:D15"/>
    <mergeCell ref="E15:H15"/>
    <mergeCell ref="I15:K15"/>
    <mergeCell ref="A16:D16"/>
    <mergeCell ref="E16:H16"/>
    <mergeCell ref="I16:K16"/>
    <mergeCell ref="A13:K13"/>
    <mergeCell ref="B119:J119"/>
    <mergeCell ref="B107:I107"/>
    <mergeCell ref="B108:I108"/>
    <mergeCell ref="B109:I109"/>
    <mergeCell ref="B110:I110"/>
    <mergeCell ref="A111:J111"/>
    <mergeCell ref="A112:K112"/>
    <mergeCell ref="A101:J101"/>
    <mergeCell ref="A102:K102"/>
    <mergeCell ref="A103:J103"/>
    <mergeCell ref="B104:I104"/>
    <mergeCell ref="B105:I105"/>
    <mergeCell ref="B106:I106"/>
    <mergeCell ref="A96:J96"/>
    <mergeCell ref="B97:J97"/>
    <mergeCell ref="B98:J98"/>
  </mergeCells>
  <pageMargins left="0.511811024" right="0.511811024" top="0.78740157499999996" bottom="0.78740157499999996" header="0.31496062000000002" footer="0.31496062000000002"/>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O124"/>
  <sheetViews>
    <sheetView topLeftCell="A91" workbookViewId="0">
      <selection activeCell="O83" sqref="O83"/>
    </sheetView>
  </sheetViews>
  <sheetFormatPr defaultRowHeight="15"/>
  <cols>
    <col min="1" max="1" width="11" customWidth="1"/>
    <col min="2" max="9" width="10.7109375" customWidth="1"/>
    <col min="10" max="10" width="19.140625" customWidth="1"/>
    <col min="11" max="11" width="18.7109375" customWidth="1"/>
  </cols>
  <sheetData>
    <row r="1" spans="1:11" ht="20.100000000000001" customHeight="1">
      <c r="A1" s="556" t="s">
        <v>377</v>
      </c>
      <c r="B1" s="556"/>
      <c r="C1" s="556"/>
      <c r="D1" s="556"/>
      <c r="E1" s="556"/>
      <c r="F1" s="556"/>
      <c r="G1" s="556"/>
      <c r="H1" s="556"/>
      <c r="I1" s="556"/>
      <c r="J1" s="556"/>
      <c r="K1" s="556"/>
    </row>
    <row r="2" spans="1:11" ht="20.100000000000001" customHeight="1">
      <c r="A2" s="581" t="s">
        <v>378</v>
      </c>
      <c r="B2" s="581"/>
      <c r="C2" s="581"/>
      <c r="D2" s="582"/>
      <c r="E2" s="582"/>
      <c r="F2" s="582"/>
      <c r="G2" s="582"/>
      <c r="H2" s="582"/>
      <c r="I2" s="582"/>
      <c r="J2" s="582"/>
      <c r="K2" s="582"/>
    </row>
    <row r="3" spans="1:11" ht="20.100000000000001" customHeight="1">
      <c r="A3" s="581" t="s">
        <v>379</v>
      </c>
      <c r="B3" s="581"/>
      <c r="C3" s="581"/>
      <c r="D3" s="547"/>
      <c r="E3" s="547"/>
      <c r="F3" s="547"/>
      <c r="G3" s="547"/>
      <c r="H3" s="547"/>
      <c r="I3" s="547"/>
      <c r="J3" s="547"/>
      <c r="K3" s="547"/>
    </row>
    <row r="4" spans="1:11" ht="20.100000000000001" customHeight="1">
      <c r="A4" s="581" t="s">
        <v>380</v>
      </c>
      <c r="B4" s="581"/>
      <c r="C4" s="581"/>
      <c r="D4" s="583"/>
      <c r="E4" s="583"/>
      <c r="F4" s="583"/>
      <c r="G4" s="312" t="s">
        <v>381</v>
      </c>
      <c r="H4" s="582"/>
      <c r="I4" s="582"/>
      <c r="J4" s="582"/>
      <c r="K4" s="582"/>
    </row>
    <row r="5" spans="1:11" ht="20.100000000000001" customHeight="1">
      <c r="A5" s="576"/>
      <c r="B5" s="576"/>
      <c r="C5" s="576"/>
      <c r="D5" s="576"/>
      <c r="E5" s="576"/>
      <c r="F5" s="576"/>
      <c r="G5" s="576"/>
      <c r="H5" s="576"/>
      <c r="I5" s="576"/>
      <c r="J5" s="576"/>
      <c r="K5" s="576"/>
    </row>
    <row r="6" spans="1:11" ht="20.100000000000001" customHeight="1">
      <c r="A6" s="552" t="s">
        <v>442</v>
      </c>
      <c r="B6" s="555"/>
      <c r="C6" s="555"/>
      <c r="D6" s="490"/>
      <c r="E6" s="490"/>
      <c r="F6" s="490"/>
      <c r="G6" s="490"/>
      <c r="H6" s="490"/>
      <c r="I6" s="490"/>
      <c r="J6" s="490"/>
      <c r="K6" s="553"/>
    </row>
    <row r="7" spans="1:11" ht="20.100000000000001" customHeight="1">
      <c r="A7" s="577"/>
      <c r="B7" s="577"/>
      <c r="C7" s="577"/>
      <c r="D7" s="577"/>
      <c r="E7" s="577"/>
      <c r="F7" s="577"/>
      <c r="G7" s="577"/>
      <c r="H7" s="577"/>
      <c r="I7" s="577"/>
      <c r="J7" s="577"/>
      <c r="K7" s="577"/>
    </row>
    <row r="8" spans="1:11" ht="20.100000000000001" customHeight="1">
      <c r="A8" s="311" t="s">
        <v>6</v>
      </c>
      <c r="B8" s="540" t="s">
        <v>443</v>
      </c>
      <c r="C8" s="541"/>
      <c r="D8" s="541"/>
      <c r="E8" s="541"/>
      <c r="F8" s="541"/>
      <c r="G8" s="541"/>
      <c r="H8" s="541"/>
      <c r="I8" s="541"/>
      <c r="J8" s="542"/>
      <c r="K8" s="311"/>
    </row>
    <row r="9" spans="1:11" ht="20.100000000000001" customHeight="1">
      <c r="A9" s="300" t="s">
        <v>8</v>
      </c>
      <c r="B9" s="578" t="s">
        <v>360</v>
      </c>
      <c r="C9" s="579"/>
      <c r="D9" s="579"/>
      <c r="E9" s="579"/>
      <c r="F9" s="579"/>
      <c r="G9" s="579"/>
      <c r="H9" s="579"/>
      <c r="I9" s="579"/>
      <c r="J9" s="580"/>
      <c r="K9" s="300" t="s">
        <v>457</v>
      </c>
    </row>
    <row r="10" spans="1:11" ht="20.100000000000001" customHeight="1">
      <c r="A10" s="311" t="s">
        <v>10</v>
      </c>
      <c r="B10" s="540" t="s">
        <v>361</v>
      </c>
      <c r="C10" s="541"/>
      <c r="D10" s="541"/>
      <c r="E10" s="541"/>
      <c r="F10" s="541"/>
      <c r="G10" s="541"/>
      <c r="H10" s="541"/>
      <c r="I10" s="541"/>
      <c r="J10" s="542"/>
      <c r="K10" s="311"/>
    </row>
    <row r="11" spans="1:11" ht="20.100000000000001" customHeight="1">
      <c r="A11" s="265" t="s">
        <v>12</v>
      </c>
      <c r="B11" s="531" t="s">
        <v>382</v>
      </c>
      <c r="C11" s="531"/>
      <c r="D11" s="531"/>
      <c r="E11" s="531"/>
      <c r="F11" s="531"/>
      <c r="G11" s="531"/>
      <c r="H11" s="531"/>
      <c r="I11" s="531"/>
      <c r="J11" s="531"/>
      <c r="K11" s="243">
        <f>'[1]Dados  do Licitante'!E9</f>
        <v>12</v>
      </c>
    </row>
    <row r="12" spans="1:11" ht="20.100000000000001" customHeight="1">
      <c r="A12" s="273"/>
      <c r="B12" s="274"/>
      <c r="C12" s="274"/>
      <c r="D12" s="274"/>
      <c r="E12" s="274"/>
      <c r="F12" s="274"/>
      <c r="G12" s="274"/>
      <c r="H12" s="274"/>
      <c r="I12" s="274"/>
      <c r="J12" s="274"/>
      <c r="K12" s="275"/>
    </row>
    <row r="13" spans="1:11" ht="20.100000000000001" customHeight="1">
      <c r="A13" s="533"/>
      <c r="B13" s="492"/>
      <c r="C13" s="492"/>
      <c r="D13" s="492"/>
      <c r="E13" s="492"/>
      <c r="F13" s="492"/>
      <c r="G13" s="492"/>
      <c r="H13" s="492"/>
      <c r="I13" s="492"/>
      <c r="J13" s="492"/>
      <c r="K13" s="493"/>
    </row>
    <row r="14" spans="1:11" ht="20.100000000000001" customHeight="1">
      <c r="A14" s="534" t="s">
        <v>464</v>
      </c>
      <c r="B14" s="535"/>
      <c r="C14" s="535"/>
      <c r="D14" s="535"/>
      <c r="E14" s="535"/>
      <c r="F14" s="535"/>
      <c r="G14" s="535"/>
      <c r="H14" s="535"/>
      <c r="I14" s="535"/>
      <c r="J14" s="535"/>
      <c r="K14" s="536"/>
    </row>
    <row r="15" spans="1:11" ht="30.75" customHeight="1">
      <c r="A15" s="537" t="s">
        <v>373</v>
      </c>
      <c r="B15" s="516"/>
      <c r="C15" s="516"/>
      <c r="D15" s="516"/>
      <c r="E15" s="537" t="s">
        <v>465</v>
      </c>
      <c r="F15" s="516"/>
      <c r="G15" s="516"/>
      <c r="H15" s="516"/>
      <c r="I15" s="538" t="s">
        <v>467</v>
      </c>
      <c r="J15" s="539"/>
      <c r="K15" s="539"/>
    </row>
    <row r="16" spans="1:11" ht="29.25" customHeight="1">
      <c r="A16" s="537" t="s">
        <v>469</v>
      </c>
      <c r="B16" s="516"/>
      <c r="C16" s="516"/>
      <c r="D16" s="516"/>
      <c r="E16" s="537" t="s">
        <v>466</v>
      </c>
      <c r="F16" s="516"/>
      <c r="G16" s="516"/>
      <c r="H16" s="516"/>
      <c r="I16" s="538">
        <v>2</v>
      </c>
      <c r="J16" s="539"/>
      <c r="K16" s="539"/>
    </row>
    <row r="17" spans="1:11" ht="21" customHeight="1">
      <c r="A17" s="572"/>
      <c r="B17" s="478"/>
      <c r="C17" s="478"/>
      <c r="D17" s="478"/>
      <c r="E17" s="478"/>
      <c r="F17" s="478"/>
      <c r="G17" s="478"/>
      <c r="H17" s="478"/>
      <c r="I17" s="478"/>
      <c r="J17" s="478"/>
      <c r="K17" s="479"/>
    </row>
    <row r="18" spans="1:11" ht="20.100000000000001" customHeight="1">
      <c r="A18" s="552" t="s">
        <v>383</v>
      </c>
      <c r="B18" s="555"/>
      <c r="C18" s="555"/>
      <c r="D18" s="555"/>
      <c r="E18" s="555"/>
      <c r="F18" s="555"/>
      <c r="G18" s="555"/>
      <c r="H18" s="555"/>
      <c r="I18" s="555"/>
      <c r="J18" s="555"/>
      <c r="K18" s="560"/>
    </row>
    <row r="19" spans="1:11" ht="20.100000000000001" customHeight="1">
      <c r="A19" s="306">
        <v>1</v>
      </c>
      <c r="B19" s="540" t="s">
        <v>384</v>
      </c>
      <c r="C19" s="541"/>
      <c r="D19" s="541"/>
      <c r="E19" s="541"/>
      <c r="F19" s="541"/>
      <c r="G19" s="541"/>
      <c r="H19" s="541"/>
      <c r="I19" s="542"/>
      <c r="J19" s="572">
        <v>966.71</v>
      </c>
      <c r="K19" s="479"/>
    </row>
    <row r="20" spans="1:11" ht="20.100000000000001" customHeight="1">
      <c r="A20" s="306">
        <v>2</v>
      </c>
      <c r="B20" s="540" t="s">
        <v>385</v>
      </c>
      <c r="C20" s="541"/>
      <c r="D20" s="541"/>
      <c r="E20" s="541"/>
      <c r="F20" s="541"/>
      <c r="G20" s="541"/>
      <c r="H20" s="541"/>
      <c r="I20" s="542"/>
      <c r="J20" s="572" t="s">
        <v>481</v>
      </c>
      <c r="K20" s="479"/>
    </row>
    <row r="21" spans="1:11" ht="20.100000000000001" customHeight="1">
      <c r="A21" s="306">
        <v>3</v>
      </c>
      <c r="B21" s="540" t="s">
        <v>386</v>
      </c>
      <c r="C21" s="541"/>
      <c r="D21" s="541"/>
      <c r="E21" s="541"/>
      <c r="F21" s="541"/>
      <c r="G21" s="541"/>
      <c r="H21" s="541"/>
      <c r="I21" s="542"/>
      <c r="J21" s="572"/>
      <c r="K21" s="479"/>
    </row>
    <row r="22" spans="1:11" ht="20.100000000000001" customHeight="1">
      <c r="A22" s="306">
        <v>4</v>
      </c>
      <c r="B22" s="531" t="s">
        <v>387</v>
      </c>
      <c r="C22" s="531"/>
      <c r="D22" s="531"/>
      <c r="E22" s="531"/>
      <c r="F22" s="531"/>
      <c r="G22" s="531"/>
      <c r="H22" s="531"/>
      <c r="I22" s="531"/>
      <c r="J22" s="531"/>
      <c r="K22" s="245"/>
    </row>
    <row r="23" spans="1:11" ht="20.100000000000001" customHeight="1">
      <c r="A23" s="573"/>
      <c r="B23" s="574"/>
      <c r="C23" s="574"/>
      <c r="D23" s="574"/>
      <c r="E23" s="574"/>
      <c r="F23" s="574"/>
      <c r="G23" s="574"/>
      <c r="H23" s="574"/>
      <c r="I23" s="574"/>
      <c r="J23" s="574"/>
      <c r="K23" s="575"/>
    </row>
    <row r="24" spans="1:11" ht="20.100000000000001" customHeight="1">
      <c r="A24" s="552" t="s">
        <v>388</v>
      </c>
      <c r="B24" s="555"/>
      <c r="C24" s="555"/>
      <c r="D24" s="555"/>
      <c r="E24" s="555"/>
      <c r="F24" s="555"/>
      <c r="G24" s="555"/>
      <c r="H24" s="555"/>
      <c r="I24" s="555"/>
      <c r="J24" s="560"/>
      <c r="K24" s="306"/>
    </row>
    <row r="25" spans="1:11" ht="20.100000000000001" customHeight="1">
      <c r="A25" s="306" t="s">
        <v>6</v>
      </c>
      <c r="B25" s="531" t="s">
        <v>389</v>
      </c>
      <c r="C25" s="531"/>
      <c r="D25" s="531"/>
      <c r="E25" s="531"/>
      <c r="F25" s="531"/>
      <c r="G25" s="531"/>
      <c r="H25" s="531"/>
      <c r="I25" s="531"/>
      <c r="J25" s="531"/>
      <c r="K25" s="310">
        <f>J19</f>
        <v>966.71</v>
      </c>
    </row>
    <row r="26" spans="1:11" ht="20.100000000000001" customHeight="1">
      <c r="A26" s="306" t="s">
        <v>8</v>
      </c>
      <c r="B26" s="244" t="s">
        <v>390</v>
      </c>
      <c r="C26" s="244"/>
      <c r="D26" s="244"/>
      <c r="E26" s="248" t="s">
        <v>391</v>
      </c>
      <c r="F26" s="248"/>
      <c r="G26" s="244"/>
      <c r="H26" s="248" t="s">
        <v>392</v>
      </c>
      <c r="I26" s="244"/>
      <c r="J26" s="266"/>
      <c r="K26" s="310">
        <f>K25*30%</f>
        <v>290.01299999999998</v>
      </c>
    </row>
    <row r="27" spans="1:11" ht="20.100000000000001" customHeight="1">
      <c r="A27" s="556" t="s">
        <v>10</v>
      </c>
      <c r="B27" s="531" t="s">
        <v>393</v>
      </c>
      <c r="C27" s="531"/>
      <c r="D27" s="531"/>
      <c r="E27" s="248" t="s">
        <v>394</v>
      </c>
      <c r="F27" s="248"/>
      <c r="G27" s="244"/>
      <c r="H27" s="244"/>
      <c r="I27" s="244"/>
      <c r="J27" s="244"/>
      <c r="K27" s="571">
        <v>0</v>
      </c>
    </row>
    <row r="28" spans="1:11" ht="20.100000000000001" customHeight="1">
      <c r="A28" s="556"/>
      <c r="B28" s="531"/>
      <c r="C28" s="531"/>
      <c r="D28" s="531"/>
      <c r="E28" s="248" t="s">
        <v>395</v>
      </c>
      <c r="F28" s="248"/>
      <c r="G28" s="244"/>
      <c r="H28" s="248" t="s">
        <v>396</v>
      </c>
      <c r="I28" s="244"/>
      <c r="J28" s="248"/>
      <c r="K28" s="571"/>
    </row>
    <row r="29" spans="1:11" ht="20.100000000000001" customHeight="1">
      <c r="A29" s="306" t="s">
        <v>12</v>
      </c>
      <c r="B29" s="547" t="s">
        <v>397</v>
      </c>
      <c r="C29" s="547"/>
      <c r="D29" s="547"/>
      <c r="E29" s="547"/>
      <c r="F29" s="547"/>
      <c r="G29" s="547"/>
      <c r="H29" s="547"/>
      <c r="I29" s="547"/>
      <c r="J29" s="547"/>
      <c r="K29" s="250"/>
    </row>
    <row r="30" spans="1:11" ht="20.100000000000001" customHeight="1">
      <c r="A30" s="306" t="s">
        <v>14</v>
      </c>
      <c r="B30" s="531" t="s">
        <v>398</v>
      </c>
      <c r="C30" s="531"/>
      <c r="D30" s="531"/>
      <c r="E30" s="531"/>
      <c r="F30" s="531"/>
      <c r="G30" s="531"/>
      <c r="H30" s="531"/>
      <c r="I30" s="531"/>
      <c r="J30" s="531"/>
      <c r="K30" s="250"/>
    </row>
    <row r="31" spans="1:11" ht="20.100000000000001" customHeight="1">
      <c r="A31" s="306" t="s">
        <v>17</v>
      </c>
      <c r="B31" s="531" t="s">
        <v>399</v>
      </c>
      <c r="C31" s="531"/>
      <c r="D31" s="531"/>
      <c r="E31" s="531"/>
      <c r="F31" s="531"/>
      <c r="G31" s="531"/>
      <c r="H31" s="531"/>
      <c r="I31" s="531"/>
      <c r="J31" s="531"/>
      <c r="K31" s="250"/>
    </row>
    <row r="32" spans="1:11" ht="20.100000000000001" customHeight="1">
      <c r="A32" s="306" t="s">
        <v>19</v>
      </c>
      <c r="B32" s="531" t="s">
        <v>83</v>
      </c>
      <c r="C32" s="531"/>
      <c r="D32" s="531"/>
      <c r="E32" s="531"/>
      <c r="F32" s="531"/>
      <c r="G32" s="531"/>
      <c r="H32" s="531"/>
      <c r="I32" s="531"/>
      <c r="J32" s="531"/>
      <c r="K32" s="250"/>
    </row>
    <row r="33" spans="1:11" ht="20.100000000000001" customHeight="1">
      <c r="A33" s="552" t="s">
        <v>400</v>
      </c>
      <c r="B33" s="555"/>
      <c r="C33" s="555"/>
      <c r="D33" s="555"/>
      <c r="E33" s="555"/>
      <c r="F33" s="490"/>
      <c r="G33" s="490"/>
      <c r="H33" s="490"/>
      <c r="I33" s="490"/>
      <c r="J33" s="553"/>
      <c r="K33" s="278">
        <f>SUM(K25:K32)</f>
        <v>1256.723</v>
      </c>
    </row>
    <row r="34" spans="1:11" ht="20.100000000000001" customHeight="1">
      <c r="A34" s="554"/>
      <c r="B34" s="554"/>
      <c r="C34" s="554"/>
      <c r="D34" s="554"/>
      <c r="E34" s="554"/>
      <c r="F34" s="554"/>
      <c r="G34" s="554"/>
      <c r="H34" s="554"/>
      <c r="I34" s="554"/>
      <c r="J34" s="554"/>
      <c r="K34" s="554"/>
    </row>
    <row r="35" spans="1:11" ht="20.100000000000001" customHeight="1">
      <c r="A35" s="552" t="s">
        <v>401</v>
      </c>
      <c r="B35" s="555"/>
      <c r="C35" s="555"/>
      <c r="D35" s="555"/>
      <c r="E35" s="555"/>
      <c r="F35" s="555"/>
      <c r="G35" s="555"/>
      <c r="H35" s="555"/>
      <c r="I35" s="555"/>
      <c r="J35" s="560"/>
      <c r="K35" s="570"/>
    </row>
    <row r="36" spans="1:11" ht="20.100000000000001" customHeight="1">
      <c r="A36" s="552" t="s">
        <v>449</v>
      </c>
      <c r="B36" s="555"/>
      <c r="C36" s="555"/>
      <c r="D36" s="555"/>
      <c r="E36" s="555"/>
      <c r="F36" s="555"/>
      <c r="G36" s="555"/>
      <c r="H36" s="555"/>
      <c r="I36" s="555"/>
      <c r="J36" s="560"/>
      <c r="K36" s="570"/>
    </row>
    <row r="37" spans="1:11" ht="20.100000000000001" customHeight="1">
      <c r="A37" s="307" t="s">
        <v>6</v>
      </c>
      <c r="B37" s="568" t="s">
        <v>402</v>
      </c>
      <c r="C37" s="568"/>
      <c r="D37" s="568"/>
      <c r="E37" s="568"/>
      <c r="F37" s="568"/>
      <c r="G37" s="568"/>
      <c r="H37" s="568"/>
      <c r="I37" s="568"/>
      <c r="J37" s="252">
        <v>8.3299999999999999E-2</v>
      </c>
      <c r="K37" s="310">
        <f>K33*J37</f>
        <v>104.6850259</v>
      </c>
    </row>
    <row r="38" spans="1:11" ht="20.100000000000001" customHeight="1">
      <c r="A38" s="307" t="s">
        <v>8</v>
      </c>
      <c r="B38" s="547" t="s">
        <v>444</v>
      </c>
      <c r="C38" s="547"/>
      <c r="D38" s="547"/>
      <c r="E38" s="547"/>
      <c r="F38" s="547"/>
      <c r="G38" s="547"/>
      <c r="H38" s="547"/>
      <c r="I38" s="547"/>
      <c r="J38" s="252">
        <v>0.121</v>
      </c>
      <c r="K38" s="310">
        <f>K33*J38</f>
        <v>152.06348299999999</v>
      </c>
    </row>
    <row r="39" spans="1:11" ht="20.100000000000001" customHeight="1">
      <c r="A39" s="305"/>
      <c r="B39" s="556" t="s">
        <v>489</v>
      </c>
      <c r="C39" s="556"/>
      <c r="D39" s="556"/>
      <c r="E39" s="556"/>
      <c r="F39" s="556"/>
      <c r="G39" s="556"/>
      <c r="H39" s="556"/>
      <c r="I39" s="556"/>
      <c r="J39" s="343">
        <f>SUM(J37:J38)</f>
        <v>0.20429999999999998</v>
      </c>
      <c r="K39" s="278">
        <f>SUM(K37:K38)</f>
        <v>256.74850889999999</v>
      </c>
    </row>
    <row r="40" spans="1:11" ht="20.100000000000001" customHeight="1">
      <c r="A40" s="569"/>
      <c r="B40" s="478"/>
      <c r="C40" s="478"/>
      <c r="D40" s="478"/>
      <c r="E40" s="478"/>
      <c r="F40" s="478"/>
      <c r="G40" s="478"/>
      <c r="H40" s="478"/>
      <c r="I40" s="478"/>
      <c r="J40" s="479"/>
      <c r="K40" s="269"/>
    </row>
    <row r="41" spans="1:11" ht="20.100000000000001" customHeight="1">
      <c r="A41" s="569"/>
      <c r="B41" s="478"/>
      <c r="C41" s="478"/>
      <c r="D41" s="478"/>
      <c r="E41" s="478"/>
      <c r="F41" s="478"/>
      <c r="G41" s="478"/>
      <c r="H41" s="478"/>
      <c r="I41" s="478"/>
      <c r="J41" s="478"/>
      <c r="K41" s="479"/>
    </row>
    <row r="42" spans="1:11" ht="20.100000000000001" customHeight="1">
      <c r="A42" s="566" t="s">
        <v>403</v>
      </c>
      <c r="B42" s="566"/>
      <c r="C42" s="566"/>
      <c r="D42" s="566"/>
      <c r="E42" s="566"/>
      <c r="F42" s="566"/>
      <c r="G42" s="566"/>
      <c r="H42" s="566"/>
      <c r="I42" s="566"/>
      <c r="J42" s="566"/>
      <c r="K42" s="309"/>
    </row>
    <row r="43" spans="1:11" ht="20.100000000000001" customHeight="1">
      <c r="A43" s="567" t="s">
        <v>404</v>
      </c>
      <c r="B43" s="541"/>
      <c r="C43" s="541"/>
      <c r="D43" s="541"/>
      <c r="E43" s="541"/>
      <c r="F43" s="541"/>
      <c r="G43" s="541"/>
      <c r="H43" s="541"/>
      <c r="I43" s="542"/>
      <c r="J43" s="253">
        <f>SUM(J44:J51)</f>
        <v>0.33800000000000008</v>
      </c>
      <c r="K43" s="254">
        <f>SUM(K44:K51)</f>
        <v>511.55337000819998</v>
      </c>
    </row>
    <row r="44" spans="1:11" ht="20.100000000000001" customHeight="1">
      <c r="A44" s="306" t="s">
        <v>6</v>
      </c>
      <c r="B44" s="531" t="s">
        <v>45</v>
      </c>
      <c r="C44" s="531"/>
      <c r="D44" s="531"/>
      <c r="E44" s="531"/>
      <c r="F44" s="531"/>
      <c r="G44" s="531"/>
      <c r="H44" s="531"/>
      <c r="I44" s="531"/>
      <c r="J44" s="259">
        <v>0.2</v>
      </c>
      <c r="K44" s="342">
        <f>SUM(K33+K39)*J44</f>
        <v>302.69430177999999</v>
      </c>
    </row>
    <row r="45" spans="1:11" ht="20.100000000000001" customHeight="1">
      <c r="A45" s="306" t="s">
        <v>8</v>
      </c>
      <c r="B45" s="531" t="s">
        <v>46</v>
      </c>
      <c r="C45" s="531"/>
      <c r="D45" s="531"/>
      <c r="E45" s="531"/>
      <c r="F45" s="531"/>
      <c r="G45" s="531"/>
      <c r="H45" s="531"/>
      <c r="I45" s="531"/>
      <c r="J45" s="259">
        <v>1.4999999999999999E-2</v>
      </c>
      <c r="K45" s="342">
        <f>SUM(K33+K39)*J45</f>
        <v>22.702072633499998</v>
      </c>
    </row>
    <row r="46" spans="1:11" ht="20.100000000000001" customHeight="1">
      <c r="A46" s="306" t="s">
        <v>10</v>
      </c>
      <c r="B46" s="531" t="s">
        <v>364</v>
      </c>
      <c r="C46" s="531"/>
      <c r="D46" s="531"/>
      <c r="E46" s="531"/>
      <c r="F46" s="531"/>
      <c r="G46" s="531"/>
      <c r="H46" s="531"/>
      <c r="I46" s="531"/>
      <c r="J46" s="259">
        <v>0.01</v>
      </c>
      <c r="K46" s="342">
        <f>SUM(K33+K39)*J46</f>
        <v>15.134715088999998</v>
      </c>
    </row>
    <row r="47" spans="1:11" ht="20.100000000000001" customHeight="1">
      <c r="A47" s="306" t="s">
        <v>12</v>
      </c>
      <c r="B47" s="531" t="s">
        <v>48</v>
      </c>
      <c r="C47" s="531"/>
      <c r="D47" s="531"/>
      <c r="E47" s="531"/>
      <c r="F47" s="531"/>
      <c r="G47" s="531"/>
      <c r="H47" s="531"/>
      <c r="I47" s="531"/>
      <c r="J47" s="259">
        <v>2E-3</v>
      </c>
      <c r="K47" s="342">
        <f>SUM(K33+K39)*J47</f>
        <v>3.0269430177999999</v>
      </c>
    </row>
    <row r="48" spans="1:11" ht="20.100000000000001" customHeight="1">
      <c r="A48" s="306" t="s">
        <v>14</v>
      </c>
      <c r="B48" s="531" t="s">
        <v>363</v>
      </c>
      <c r="C48" s="531"/>
      <c r="D48" s="531"/>
      <c r="E48" s="531"/>
      <c r="F48" s="531"/>
      <c r="G48" s="531"/>
      <c r="H48" s="531"/>
      <c r="I48" s="531"/>
      <c r="J48" s="259">
        <v>2.5000000000000001E-2</v>
      </c>
      <c r="K48" s="342">
        <f>SUM(K33+K39)*J48</f>
        <v>37.836787722499999</v>
      </c>
    </row>
    <row r="49" spans="1:11" ht="20.100000000000001" customHeight="1">
      <c r="A49" s="306" t="s">
        <v>17</v>
      </c>
      <c r="B49" s="531" t="s">
        <v>50</v>
      </c>
      <c r="C49" s="531"/>
      <c r="D49" s="531"/>
      <c r="E49" s="531"/>
      <c r="F49" s="531"/>
      <c r="G49" s="531"/>
      <c r="H49" s="531"/>
      <c r="I49" s="531"/>
      <c r="J49" s="259">
        <v>0.08</v>
      </c>
      <c r="K49" s="342">
        <f>SUM(K33+K39)*J49</f>
        <v>121.07772071199999</v>
      </c>
    </row>
    <row r="50" spans="1:11" ht="20.100000000000001" customHeight="1">
      <c r="A50" s="306" t="s">
        <v>19</v>
      </c>
      <c r="B50" s="531" t="s">
        <v>405</v>
      </c>
      <c r="C50" s="531"/>
      <c r="D50" s="531"/>
      <c r="E50" s="531"/>
      <c r="F50" s="255"/>
      <c r="G50" s="256" t="s">
        <v>406</v>
      </c>
      <c r="H50" s="564"/>
      <c r="I50" s="564"/>
      <c r="J50" s="259">
        <f>ROUND(F50*H50,2)</f>
        <v>0</v>
      </c>
      <c r="K50" s="342">
        <f>SUM(K33+K39)*J50</f>
        <v>0</v>
      </c>
    </row>
    <row r="51" spans="1:11" ht="20.100000000000001" customHeight="1">
      <c r="A51" s="306" t="s">
        <v>135</v>
      </c>
      <c r="B51" s="540" t="s">
        <v>52</v>
      </c>
      <c r="C51" s="541"/>
      <c r="D51" s="541"/>
      <c r="E51" s="541"/>
      <c r="F51" s="541"/>
      <c r="G51" s="541"/>
      <c r="H51" s="541"/>
      <c r="I51" s="542"/>
      <c r="J51" s="259">
        <f>IF('[1]Dados  do Licitante'!A50="Simples Nacional",0%,0.6%)</f>
        <v>6.0000000000000001E-3</v>
      </c>
      <c r="K51" s="342">
        <f>SUM(K33+K39)*J51</f>
        <v>9.0808290533999987</v>
      </c>
    </row>
    <row r="52" spans="1:11" ht="20.100000000000001" customHeight="1">
      <c r="A52" s="565"/>
      <c r="B52" s="565"/>
      <c r="C52" s="565"/>
      <c r="D52" s="565"/>
      <c r="E52" s="565"/>
      <c r="F52" s="565"/>
      <c r="G52" s="565"/>
      <c r="H52" s="565"/>
      <c r="I52" s="565"/>
      <c r="J52" s="565"/>
      <c r="K52" s="565"/>
    </row>
    <row r="53" spans="1:11" ht="20.100000000000001" customHeight="1">
      <c r="A53" s="556" t="s">
        <v>407</v>
      </c>
      <c r="B53" s="556"/>
      <c r="C53" s="556"/>
      <c r="D53" s="556"/>
      <c r="E53" s="556"/>
      <c r="F53" s="556"/>
      <c r="G53" s="556"/>
      <c r="H53" s="556"/>
      <c r="I53" s="556"/>
      <c r="J53" s="556"/>
      <c r="K53" s="308"/>
    </row>
    <row r="54" spans="1:11" ht="20.100000000000001" customHeight="1">
      <c r="A54" s="306" t="s">
        <v>6</v>
      </c>
      <c r="B54" s="547" t="s">
        <v>78</v>
      </c>
      <c r="C54" s="547"/>
      <c r="D54" s="547"/>
      <c r="E54" s="547"/>
      <c r="F54" s="547"/>
      <c r="G54" s="547"/>
      <c r="H54" s="547"/>
      <c r="I54" s="547"/>
      <c r="J54" s="547"/>
      <c r="K54" s="257"/>
    </row>
    <row r="55" spans="1:11" ht="20.100000000000001" customHeight="1">
      <c r="A55" s="306" t="s">
        <v>8</v>
      </c>
      <c r="B55" s="547" t="s">
        <v>408</v>
      </c>
      <c r="C55" s="547"/>
      <c r="D55" s="547"/>
      <c r="E55" s="547"/>
      <c r="F55" s="547"/>
      <c r="G55" s="547"/>
      <c r="H55" s="547"/>
      <c r="I55" s="547"/>
      <c r="J55" s="547"/>
      <c r="K55" s="257">
        <f>'Uniforme + Transport. + V. Alim'!F34</f>
        <v>0</v>
      </c>
    </row>
    <row r="56" spans="1:11" ht="20.100000000000001" customHeight="1">
      <c r="A56" s="306" t="s">
        <v>10</v>
      </c>
      <c r="B56" s="547" t="s">
        <v>460</v>
      </c>
      <c r="C56" s="547"/>
      <c r="D56" s="547"/>
      <c r="E56" s="547"/>
      <c r="F56" s="547"/>
      <c r="G56" s="547"/>
      <c r="H56" s="547"/>
      <c r="I56" s="547"/>
      <c r="J56" s="547"/>
      <c r="K56" s="310">
        <v>7.25</v>
      </c>
    </row>
    <row r="57" spans="1:11" ht="20.100000000000001" customHeight="1">
      <c r="A57" s="306" t="s">
        <v>12</v>
      </c>
      <c r="B57" s="547" t="s">
        <v>463</v>
      </c>
      <c r="C57" s="547"/>
      <c r="D57" s="547"/>
      <c r="E57" s="547"/>
      <c r="F57" s="547"/>
      <c r="G57" s="547"/>
      <c r="H57" s="547"/>
      <c r="I57" s="547"/>
      <c r="J57" s="547"/>
      <c r="K57" s="310">
        <v>2</v>
      </c>
    </row>
    <row r="58" spans="1:11" ht="20.100000000000001" customHeight="1">
      <c r="A58" s="306" t="s">
        <v>14</v>
      </c>
      <c r="B58" s="547" t="s">
        <v>461</v>
      </c>
      <c r="C58" s="547"/>
      <c r="D58" s="547"/>
      <c r="E58" s="547"/>
      <c r="F58" s="547"/>
      <c r="G58" s="547"/>
      <c r="H58" s="547"/>
      <c r="I58" s="547"/>
      <c r="J58" s="547"/>
      <c r="K58" s="310">
        <v>18</v>
      </c>
    </row>
    <row r="59" spans="1:11" ht="20.100000000000001" customHeight="1">
      <c r="A59" s="306" t="s">
        <v>17</v>
      </c>
      <c r="B59" s="547" t="s">
        <v>462</v>
      </c>
      <c r="C59" s="547"/>
      <c r="D59" s="547"/>
      <c r="E59" s="547"/>
      <c r="F59" s="547"/>
      <c r="G59" s="547"/>
      <c r="H59" s="547"/>
      <c r="I59" s="547"/>
      <c r="J59" s="547"/>
      <c r="K59" s="310">
        <v>24</v>
      </c>
    </row>
    <row r="60" spans="1:11" ht="20.100000000000001" customHeight="1">
      <c r="A60" s="306"/>
      <c r="B60" s="556" t="s">
        <v>226</v>
      </c>
      <c r="C60" s="556"/>
      <c r="D60" s="556"/>
      <c r="E60" s="556"/>
      <c r="F60" s="556"/>
      <c r="G60" s="556"/>
      <c r="H60" s="556"/>
      <c r="I60" s="556"/>
      <c r="J60" s="556"/>
      <c r="K60" s="278">
        <f>SUM(K54:K59)</f>
        <v>51.25</v>
      </c>
    </row>
    <row r="61" spans="1:11" ht="20.100000000000001" customHeight="1">
      <c r="A61" s="554"/>
      <c r="B61" s="554"/>
      <c r="C61" s="554"/>
      <c r="D61" s="554"/>
      <c r="E61" s="554"/>
      <c r="F61" s="554"/>
      <c r="G61" s="554"/>
      <c r="H61" s="554"/>
      <c r="I61" s="554"/>
      <c r="J61" s="554"/>
      <c r="K61" s="554"/>
    </row>
    <row r="62" spans="1:11" ht="20.100000000000001" customHeight="1">
      <c r="A62" s="556" t="s">
        <v>409</v>
      </c>
      <c r="B62" s="556"/>
      <c r="C62" s="556"/>
      <c r="D62" s="556"/>
      <c r="E62" s="556"/>
      <c r="F62" s="556"/>
      <c r="G62" s="556"/>
      <c r="H62" s="556"/>
      <c r="I62" s="556"/>
      <c r="J62" s="556"/>
      <c r="K62" s="308"/>
    </row>
    <row r="63" spans="1:11" ht="20.100000000000001" customHeight="1">
      <c r="A63" s="307" t="s">
        <v>356</v>
      </c>
      <c r="B63" s="547" t="s">
        <v>410</v>
      </c>
      <c r="C63" s="547"/>
      <c r="D63" s="547"/>
      <c r="E63" s="547"/>
      <c r="F63" s="547"/>
      <c r="G63" s="547"/>
      <c r="H63" s="547"/>
      <c r="I63" s="547"/>
      <c r="J63" s="252"/>
      <c r="K63" s="310">
        <f>K39</f>
        <v>256.74850889999999</v>
      </c>
    </row>
    <row r="64" spans="1:11" ht="20.100000000000001" customHeight="1">
      <c r="A64" s="307" t="s">
        <v>362</v>
      </c>
      <c r="B64" s="547" t="s">
        <v>374</v>
      </c>
      <c r="C64" s="547"/>
      <c r="D64" s="547"/>
      <c r="E64" s="547"/>
      <c r="F64" s="547"/>
      <c r="G64" s="547"/>
      <c r="H64" s="547"/>
      <c r="I64" s="547"/>
      <c r="J64" s="252"/>
      <c r="K64" s="310">
        <f>K43</f>
        <v>511.55337000819998</v>
      </c>
    </row>
    <row r="65" spans="1:15" ht="20.100000000000001" customHeight="1">
      <c r="A65" s="307" t="s">
        <v>365</v>
      </c>
      <c r="B65" s="547" t="s">
        <v>411</v>
      </c>
      <c r="C65" s="547"/>
      <c r="D65" s="547"/>
      <c r="E65" s="547"/>
      <c r="F65" s="547"/>
      <c r="G65" s="547"/>
      <c r="H65" s="547"/>
      <c r="I65" s="547"/>
      <c r="J65" s="547"/>
      <c r="K65" s="310">
        <f>K60</f>
        <v>51.25</v>
      </c>
    </row>
    <row r="66" spans="1:15" ht="20.100000000000001" customHeight="1">
      <c r="A66" s="306"/>
      <c r="B66" s="556" t="s">
        <v>226</v>
      </c>
      <c r="C66" s="556"/>
      <c r="D66" s="556"/>
      <c r="E66" s="556"/>
      <c r="F66" s="556"/>
      <c r="G66" s="556"/>
      <c r="H66" s="556"/>
      <c r="I66" s="556"/>
      <c r="J66" s="556"/>
      <c r="K66" s="278">
        <f>K63+K64+K65</f>
        <v>819.55187890820002</v>
      </c>
    </row>
    <row r="67" spans="1:15" ht="20.100000000000001" customHeight="1">
      <c r="A67" s="554"/>
      <c r="B67" s="554"/>
      <c r="C67" s="554"/>
      <c r="D67" s="554"/>
      <c r="E67" s="554"/>
      <c r="F67" s="554"/>
      <c r="G67" s="554"/>
      <c r="H67" s="554"/>
      <c r="I67" s="554"/>
      <c r="J67" s="554"/>
      <c r="K67" s="554"/>
    </row>
    <row r="68" spans="1:15" ht="20.100000000000001" customHeight="1">
      <c r="A68" s="556" t="s">
        <v>412</v>
      </c>
      <c r="B68" s="556"/>
      <c r="C68" s="556"/>
      <c r="D68" s="556"/>
      <c r="E68" s="556"/>
      <c r="F68" s="556"/>
      <c r="G68" s="556"/>
      <c r="H68" s="556"/>
      <c r="I68" s="556"/>
      <c r="J68" s="556"/>
      <c r="K68" s="308"/>
    </row>
    <row r="69" spans="1:15" ht="22.5" customHeight="1">
      <c r="A69" s="306" t="s">
        <v>6</v>
      </c>
      <c r="B69" s="561" t="s">
        <v>375</v>
      </c>
      <c r="C69" s="561"/>
      <c r="D69" s="246">
        <v>30</v>
      </c>
      <c r="E69" s="246" t="s">
        <v>413</v>
      </c>
      <c r="F69" s="548" t="s">
        <v>414</v>
      </c>
      <c r="G69" s="548"/>
      <c r="H69" s="562">
        <f>'[1]Dados  do Licitante'!H86</f>
        <v>0.05</v>
      </c>
      <c r="I69" s="563"/>
      <c r="J69" s="258">
        <f>D69/360*H69</f>
        <v>4.1666666666666666E-3</v>
      </c>
      <c r="K69" s="310">
        <f t="shared" ref="K69:K74" si="0">J69*$K$33</f>
        <v>5.236345833333333</v>
      </c>
    </row>
    <row r="70" spans="1:15" ht="20.100000000000001" customHeight="1">
      <c r="A70" s="306" t="s">
        <v>8</v>
      </c>
      <c r="B70" s="548" t="s">
        <v>415</v>
      </c>
      <c r="C70" s="548"/>
      <c r="D70" s="548"/>
      <c r="E70" s="548"/>
      <c r="F70" s="548"/>
      <c r="G70" s="548"/>
      <c r="H70" s="548"/>
      <c r="I70" s="548"/>
      <c r="J70" s="258">
        <f>J49*J69</f>
        <v>3.3333333333333332E-4</v>
      </c>
      <c r="K70" s="310">
        <f t="shared" si="0"/>
        <v>0.41890766666666662</v>
      </c>
    </row>
    <row r="71" spans="1:15" ht="27.75" customHeight="1">
      <c r="A71" s="306" t="s">
        <v>10</v>
      </c>
      <c r="B71" s="561" t="s">
        <v>416</v>
      </c>
      <c r="C71" s="561"/>
      <c r="D71" s="561"/>
      <c r="E71" s="561"/>
      <c r="F71" s="561"/>
      <c r="G71" s="561"/>
      <c r="H71" s="561"/>
      <c r="I71" s="561"/>
      <c r="J71" s="258">
        <v>4.3499999999999997E-2</v>
      </c>
      <c r="K71" s="310">
        <f t="shared" si="0"/>
        <v>54.667450499999994</v>
      </c>
      <c r="M71" s="267"/>
      <c r="N71" s="267"/>
      <c r="O71" s="267"/>
    </row>
    <row r="72" spans="1:15" ht="20.100000000000001" customHeight="1">
      <c r="A72" s="306" t="s">
        <v>12</v>
      </c>
      <c r="B72" s="548" t="s">
        <v>417</v>
      </c>
      <c r="C72" s="548"/>
      <c r="D72" s="548"/>
      <c r="E72" s="548"/>
      <c r="F72" s="548"/>
      <c r="G72" s="548"/>
      <c r="H72" s="548"/>
      <c r="I72" s="548"/>
      <c r="J72" s="258">
        <f>7/360</f>
        <v>1.9444444444444445E-2</v>
      </c>
      <c r="K72" s="310">
        <f>J72*$K$33</f>
        <v>24.436280555555555</v>
      </c>
      <c r="M72" s="267"/>
      <c r="N72" s="267"/>
      <c r="O72" s="267"/>
    </row>
    <row r="73" spans="1:15" ht="20.100000000000001" customHeight="1">
      <c r="A73" s="306" t="s">
        <v>14</v>
      </c>
      <c r="B73" s="548" t="s">
        <v>418</v>
      </c>
      <c r="C73" s="548"/>
      <c r="D73" s="548"/>
      <c r="E73" s="548"/>
      <c r="F73" s="548"/>
      <c r="G73" s="548"/>
      <c r="H73" s="548"/>
      <c r="I73" s="548"/>
      <c r="J73" s="258">
        <f>J72*J43</f>
        <v>6.5722222222222241E-3</v>
      </c>
      <c r="K73" s="310">
        <f t="shared" si="0"/>
        <v>8.2594628277777797</v>
      </c>
      <c r="M73" s="267"/>
      <c r="N73" s="267"/>
      <c r="O73" s="267"/>
    </row>
    <row r="74" spans="1:15" ht="20.100000000000001" customHeight="1">
      <c r="A74" s="306" t="s">
        <v>17</v>
      </c>
      <c r="B74" s="548" t="s">
        <v>445</v>
      </c>
      <c r="C74" s="548"/>
      <c r="D74" s="548"/>
      <c r="E74" s="548"/>
      <c r="F74" s="548"/>
      <c r="G74" s="548"/>
      <c r="H74" s="548"/>
      <c r="I74" s="548"/>
      <c r="J74" s="259">
        <v>4.7600000000000003E-2</v>
      </c>
      <c r="K74" s="310">
        <f t="shared" si="0"/>
        <v>59.820014800000003</v>
      </c>
      <c r="M74" s="267"/>
      <c r="N74" s="267"/>
      <c r="O74" s="267"/>
    </row>
    <row r="75" spans="1:15" ht="20.100000000000001" customHeight="1">
      <c r="A75" s="556" t="s">
        <v>226</v>
      </c>
      <c r="B75" s="556"/>
      <c r="C75" s="556"/>
      <c r="D75" s="556"/>
      <c r="E75" s="556"/>
      <c r="F75" s="556"/>
      <c r="G75" s="556"/>
      <c r="H75" s="556"/>
      <c r="I75" s="556"/>
      <c r="J75" s="312"/>
      <c r="K75" s="278">
        <f>SUM(K69:K74)</f>
        <v>152.83846218333332</v>
      </c>
    </row>
    <row r="76" spans="1:15" ht="20.100000000000001" customHeight="1">
      <c r="A76" s="554"/>
      <c r="B76" s="554"/>
      <c r="C76" s="554"/>
      <c r="D76" s="554"/>
      <c r="E76" s="554"/>
      <c r="F76" s="554"/>
      <c r="G76" s="554"/>
      <c r="H76" s="554"/>
      <c r="I76" s="554"/>
      <c r="J76" s="554"/>
      <c r="K76" s="554"/>
    </row>
    <row r="77" spans="1:15" ht="20.100000000000001" customHeight="1">
      <c r="A77" s="552" t="s">
        <v>419</v>
      </c>
      <c r="B77" s="490"/>
      <c r="C77" s="490"/>
      <c r="D77" s="490"/>
      <c r="E77" s="490"/>
      <c r="F77" s="490"/>
      <c r="G77" s="490"/>
      <c r="H77" s="490"/>
      <c r="I77" s="490"/>
      <c r="J77" s="553"/>
      <c r="K77" s="559"/>
    </row>
    <row r="78" spans="1:15" ht="20.100000000000001" customHeight="1">
      <c r="A78" s="552" t="s">
        <v>420</v>
      </c>
      <c r="B78" s="555"/>
      <c r="C78" s="555"/>
      <c r="D78" s="555"/>
      <c r="E78" s="555"/>
      <c r="F78" s="555"/>
      <c r="G78" s="555"/>
      <c r="H78" s="555"/>
      <c r="I78" s="555"/>
      <c r="J78" s="560"/>
      <c r="K78" s="559"/>
    </row>
    <row r="79" spans="1:15" ht="20.100000000000001" customHeight="1">
      <c r="A79" s="306" t="s">
        <v>6</v>
      </c>
      <c r="B79" s="547" t="s">
        <v>368</v>
      </c>
      <c r="C79" s="547"/>
      <c r="D79" s="547"/>
      <c r="E79" s="547"/>
      <c r="F79" s="547"/>
      <c r="G79" s="547"/>
      <c r="H79" s="547"/>
      <c r="I79" s="547"/>
      <c r="J79" s="259">
        <v>1.01E-2</v>
      </c>
      <c r="K79" s="342">
        <f>J79*(K33+K66+K75)</f>
        <v>22.514044745024485</v>
      </c>
    </row>
    <row r="80" spans="1:15" ht="20.100000000000001" customHeight="1">
      <c r="A80" s="306" t="s">
        <v>8</v>
      </c>
      <c r="B80" s="547" t="s">
        <v>367</v>
      </c>
      <c r="C80" s="547"/>
      <c r="D80" s="547"/>
      <c r="E80" s="547"/>
      <c r="F80" s="547"/>
      <c r="G80" s="547"/>
      <c r="H80" s="547"/>
      <c r="I80" s="547"/>
      <c r="J80" s="258">
        <v>8.2000000000000007E-3</v>
      </c>
      <c r="K80" s="342">
        <f>J80*(K33+K66+K75)</f>
        <v>18.278729396950574</v>
      </c>
    </row>
    <row r="81" spans="1:11" ht="20.100000000000001" customHeight="1">
      <c r="A81" s="306" t="s">
        <v>10</v>
      </c>
      <c r="B81" s="547" t="s">
        <v>421</v>
      </c>
      <c r="C81" s="547"/>
      <c r="D81" s="547"/>
      <c r="E81" s="547"/>
      <c r="F81" s="547"/>
      <c r="G81" s="547"/>
      <c r="H81" s="547"/>
      <c r="I81" s="547"/>
      <c r="J81" s="258">
        <v>2.0000000000000001E-4</v>
      </c>
      <c r="K81" s="342">
        <f>J81*(K33+K66+K75)</f>
        <v>0.44582266821830663</v>
      </c>
    </row>
    <row r="82" spans="1:11" ht="20.100000000000001" customHeight="1">
      <c r="A82" s="306" t="s">
        <v>12</v>
      </c>
      <c r="B82" s="558" t="s">
        <v>422</v>
      </c>
      <c r="C82" s="558"/>
      <c r="D82" s="558"/>
      <c r="E82" s="558"/>
      <c r="F82" s="558"/>
      <c r="G82" s="558"/>
      <c r="H82" s="558"/>
      <c r="I82" s="558"/>
      <c r="J82" s="258">
        <v>3.3E-3</v>
      </c>
      <c r="K82" s="342">
        <f>J82*(K33+K66+K75)</f>
        <v>7.3560740256020596</v>
      </c>
    </row>
    <row r="83" spans="1:11" ht="20.100000000000001" customHeight="1">
      <c r="A83" s="306" t="s">
        <v>14</v>
      </c>
      <c r="B83" s="558" t="s">
        <v>369</v>
      </c>
      <c r="C83" s="558"/>
      <c r="D83" s="558"/>
      <c r="E83" s="558"/>
      <c r="F83" s="558"/>
      <c r="G83" s="558"/>
      <c r="H83" s="558"/>
      <c r="I83" s="558"/>
      <c r="J83" s="258">
        <v>5.9999999999999995E-4</v>
      </c>
      <c r="K83" s="342">
        <f>J83*(K33+K66+K75)</f>
        <v>1.3374680046549197</v>
      </c>
    </row>
    <row r="84" spans="1:11" ht="20.100000000000001" customHeight="1">
      <c r="A84" s="306" t="s">
        <v>17</v>
      </c>
      <c r="B84" s="547" t="s">
        <v>83</v>
      </c>
      <c r="C84" s="547"/>
      <c r="D84" s="547"/>
      <c r="E84" s="547"/>
      <c r="F84" s="547"/>
      <c r="G84" s="547"/>
      <c r="H84" s="547"/>
      <c r="I84" s="547"/>
      <c r="J84" s="258"/>
      <c r="K84" s="310"/>
    </row>
    <row r="85" spans="1:11" ht="20.100000000000001" customHeight="1">
      <c r="A85" s="556" t="s">
        <v>226</v>
      </c>
      <c r="B85" s="556"/>
      <c r="C85" s="556"/>
      <c r="D85" s="556"/>
      <c r="E85" s="556"/>
      <c r="F85" s="556"/>
      <c r="G85" s="556"/>
      <c r="H85" s="556"/>
      <c r="I85" s="556"/>
      <c r="J85" s="282">
        <f>SUM(J79:J84)</f>
        <v>2.24E-2</v>
      </c>
      <c r="K85" s="283">
        <f>SUM(K79:K84)</f>
        <v>49.932138840450349</v>
      </c>
    </row>
    <row r="86" spans="1:11" ht="20.100000000000001" customHeight="1">
      <c r="A86" s="554"/>
      <c r="B86" s="554"/>
      <c r="C86" s="554"/>
      <c r="D86" s="554"/>
      <c r="E86" s="554"/>
      <c r="F86" s="554"/>
      <c r="G86" s="554"/>
      <c r="H86" s="554"/>
      <c r="I86" s="554"/>
      <c r="J86" s="554"/>
      <c r="K86" s="554"/>
    </row>
    <row r="87" spans="1:11" ht="20.100000000000001" customHeight="1">
      <c r="A87" s="556" t="s">
        <v>423</v>
      </c>
      <c r="B87" s="556"/>
      <c r="C87" s="556"/>
      <c r="D87" s="556"/>
      <c r="E87" s="556"/>
      <c r="F87" s="556"/>
      <c r="G87" s="556"/>
      <c r="H87" s="556"/>
      <c r="I87" s="556"/>
      <c r="J87" s="556"/>
      <c r="K87" s="308"/>
    </row>
    <row r="88" spans="1:11" ht="20.100000000000001" customHeight="1">
      <c r="A88" s="306" t="s">
        <v>6</v>
      </c>
      <c r="B88" s="548" t="s">
        <v>424</v>
      </c>
      <c r="C88" s="548"/>
      <c r="D88" s="548"/>
      <c r="E88" s="548"/>
      <c r="F88" s="548"/>
      <c r="G88" s="548"/>
      <c r="H88" s="548"/>
      <c r="I88" s="548"/>
      <c r="J88" s="261"/>
      <c r="K88" s="260"/>
    </row>
    <row r="89" spans="1:11" ht="20.100000000000001" customHeight="1">
      <c r="A89" s="306"/>
      <c r="B89" s="548" t="s">
        <v>226</v>
      </c>
      <c r="C89" s="548"/>
      <c r="D89" s="548"/>
      <c r="E89" s="548"/>
      <c r="F89" s="548"/>
      <c r="G89" s="548"/>
      <c r="H89" s="548"/>
      <c r="I89" s="548"/>
      <c r="J89" s="261"/>
      <c r="K89" s="260"/>
    </row>
    <row r="90" spans="1:11" ht="20.100000000000001" customHeight="1">
      <c r="A90" s="554"/>
      <c r="B90" s="554"/>
      <c r="C90" s="554"/>
      <c r="D90" s="554"/>
      <c r="E90" s="554"/>
      <c r="F90" s="554"/>
      <c r="G90" s="554"/>
      <c r="H90" s="554"/>
      <c r="I90" s="554"/>
      <c r="J90" s="554"/>
      <c r="K90" s="554"/>
    </row>
    <row r="91" spans="1:11" ht="20.100000000000001" customHeight="1">
      <c r="A91" s="556" t="s">
        <v>425</v>
      </c>
      <c r="B91" s="556"/>
      <c r="C91" s="556"/>
      <c r="D91" s="556"/>
      <c r="E91" s="556"/>
      <c r="F91" s="556"/>
      <c r="G91" s="556"/>
      <c r="H91" s="556"/>
      <c r="I91" s="556"/>
      <c r="J91" s="556"/>
      <c r="K91" s="308"/>
    </row>
    <row r="92" spans="1:11" ht="20.100000000000001" customHeight="1">
      <c r="A92" s="306" t="s">
        <v>366</v>
      </c>
      <c r="B92" s="547" t="s">
        <v>426</v>
      </c>
      <c r="C92" s="547"/>
      <c r="D92" s="547"/>
      <c r="E92" s="547"/>
      <c r="F92" s="547"/>
      <c r="G92" s="547"/>
      <c r="H92" s="547"/>
      <c r="I92" s="547"/>
      <c r="J92" s="246"/>
      <c r="K92" s="310">
        <f>K85</f>
        <v>49.932138840450349</v>
      </c>
    </row>
    <row r="93" spans="1:11" ht="20.100000000000001" customHeight="1">
      <c r="A93" s="306" t="s">
        <v>370</v>
      </c>
      <c r="B93" s="547" t="s">
        <v>371</v>
      </c>
      <c r="C93" s="547"/>
      <c r="D93" s="547"/>
      <c r="E93" s="547"/>
      <c r="F93" s="547"/>
      <c r="G93" s="547"/>
      <c r="H93" s="547"/>
      <c r="I93" s="547"/>
      <c r="J93" s="246"/>
      <c r="K93" s="310">
        <f>K89</f>
        <v>0</v>
      </c>
    </row>
    <row r="94" spans="1:11" ht="20.100000000000001" customHeight="1">
      <c r="A94" s="306"/>
      <c r="B94" s="554" t="s">
        <v>226</v>
      </c>
      <c r="C94" s="554"/>
      <c r="D94" s="554"/>
      <c r="E94" s="554"/>
      <c r="F94" s="554"/>
      <c r="G94" s="554"/>
      <c r="H94" s="554"/>
      <c r="I94" s="554"/>
      <c r="J94" s="261"/>
      <c r="K94" s="310">
        <f>K92+K93</f>
        <v>49.932138840450349</v>
      </c>
    </row>
    <row r="95" spans="1:11" ht="20.100000000000001" customHeight="1">
      <c r="A95" s="554"/>
      <c r="B95" s="554"/>
      <c r="C95" s="554"/>
      <c r="D95" s="554"/>
      <c r="E95" s="554"/>
      <c r="F95" s="554"/>
      <c r="G95" s="554"/>
      <c r="H95" s="554"/>
      <c r="I95" s="554"/>
      <c r="J95" s="554"/>
      <c r="K95" s="554"/>
    </row>
    <row r="96" spans="1:11" ht="20.100000000000001" customHeight="1">
      <c r="A96" s="552" t="s">
        <v>427</v>
      </c>
      <c r="B96" s="555"/>
      <c r="C96" s="555"/>
      <c r="D96" s="555"/>
      <c r="E96" s="555"/>
      <c r="F96" s="490"/>
      <c r="G96" s="490"/>
      <c r="H96" s="490"/>
      <c r="I96" s="490"/>
      <c r="J96" s="553"/>
      <c r="K96" s="308"/>
    </row>
    <row r="97" spans="1:11" ht="20.100000000000001" customHeight="1">
      <c r="A97" s="306" t="s">
        <v>6</v>
      </c>
      <c r="B97" s="547" t="s">
        <v>428</v>
      </c>
      <c r="C97" s="547"/>
      <c r="D97" s="547"/>
      <c r="E97" s="547"/>
      <c r="F97" s="547"/>
      <c r="G97" s="547"/>
      <c r="H97" s="547"/>
      <c r="I97" s="547"/>
      <c r="J97" s="547"/>
      <c r="K97" s="257">
        <f>'Uniforme + Transport. + V. Alim'!F13</f>
        <v>0</v>
      </c>
    </row>
    <row r="98" spans="1:11" ht="20.100000000000001" customHeight="1">
      <c r="A98" s="306" t="s">
        <v>8</v>
      </c>
      <c r="B98" s="543" t="s">
        <v>372</v>
      </c>
      <c r="C98" s="544"/>
      <c r="D98" s="544"/>
      <c r="E98" s="545"/>
      <c r="F98" s="545"/>
      <c r="G98" s="545"/>
      <c r="H98" s="545"/>
      <c r="I98" s="545"/>
      <c r="J98" s="546"/>
      <c r="K98" s="257">
        <f>'Material + Equip.'!E83</f>
        <v>0</v>
      </c>
    </row>
    <row r="99" spans="1:11" ht="20.100000000000001" customHeight="1">
      <c r="A99" s="306" t="s">
        <v>446</v>
      </c>
      <c r="B99" s="547" t="s">
        <v>429</v>
      </c>
      <c r="C99" s="547"/>
      <c r="D99" s="547"/>
      <c r="E99" s="548" t="s">
        <v>430</v>
      </c>
      <c r="F99" s="548"/>
      <c r="G99" s="548"/>
      <c r="H99" s="548"/>
      <c r="I99" s="548"/>
      <c r="J99" s="548"/>
      <c r="K99" s="257">
        <f>'Material + Equip.'!E84</f>
        <v>0</v>
      </c>
    </row>
    <row r="100" spans="1:11" ht="20.100000000000001" customHeight="1">
      <c r="A100" s="306" t="s">
        <v>447</v>
      </c>
      <c r="B100" s="547" t="s">
        <v>448</v>
      </c>
      <c r="C100" s="547"/>
      <c r="D100" s="547"/>
      <c r="E100" s="549"/>
      <c r="F100" s="550"/>
      <c r="G100" s="550"/>
      <c r="H100" s="550"/>
      <c r="I100" s="550"/>
      <c r="J100" s="551"/>
      <c r="K100" s="262"/>
    </row>
    <row r="101" spans="1:11" ht="20.100000000000001" customHeight="1">
      <c r="A101" s="552" t="s">
        <v>431</v>
      </c>
      <c r="B101" s="490"/>
      <c r="C101" s="490"/>
      <c r="D101" s="490"/>
      <c r="E101" s="490"/>
      <c r="F101" s="490"/>
      <c r="G101" s="490"/>
      <c r="H101" s="490"/>
      <c r="I101" s="490"/>
      <c r="J101" s="553"/>
      <c r="K101" s="278">
        <f>SUM(K97:K100)</f>
        <v>0</v>
      </c>
    </row>
    <row r="102" spans="1:11" ht="20.100000000000001" customHeight="1">
      <c r="A102" s="557"/>
      <c r="B102" s="557"/>
      <c r="C102" s="557"/>
      <c r="D102" s="557"/>
      <c r="E102" s="557"/>
      <c r="F102" s="557"/>
      <c r="G102" s="557"/>
      <c r="H102" s="557"/>
      <c r="I102" s="557"/>
      <c r="J102" s="557"/>
      <c r="K102" s="557"/>
    </row>
    <row r="103" spans="1:11" ht="20.100000000000001" customHeight="1">
      <c r="A103" s="530" t="s">
        <v>438</v>
      </c>
      <c r="B103" s="530"/>
      <c r="C103" s="530"/>
      <c r="D103" s="530"/>
      <c r="E103" s="530"/>
      <c r="F103" s="530"/>
      <c r="G103" s="530"/>
      <c r="H103" s="530"/>
      <c r="I103" s="530"/>
      <c r="J103" s="530"/>
      <c r="K103" s="308"/>
    </row>
    <row r="104" spans="1:11" ht="20.100000000000001" customHeight="1">
      <c r="A104" s="306" t="s">
        <v>6</v>
      </c>
      <c r="B104" s="531" t="s">
        <v>439</v>
      </c>
      <c r="C104" s="531"/>
      <c r="D104" s="531"/>
      <c r="E104" s="531"/>
      <c r="F104" s="531"/>
      <c r="G104" s="531"/>
      <c r="H104" s="531"/>
      <c r="I104" s="531"/>
      <c r="J104" s="270">
        <v>0.03</v>
      </c>
      <c r="K104" s="310">
        <f>K120*J104</f>
        <v>68.37136439795951</v>
      </c>
    </row>
    <row r="105" spans="1:11" ht="20.100000000000001" customHeight="1">
      <c r="A105" s="306" t="s">
        <v>8</v>
      </c>
      <c r="B105" s="531" t="s">
        <v>99</v>
      </c>
      <c r="C105" s="531"/>
      <c r="D105" s="531"/>
      <c r="E105" s="531"/>
      <c r="F105" s="531"/>
      <c r="G105" s="531"/>
      <c r="H105" s="531"/>
      <c r="I105" s="531"/>
      <c r="J105" s="270">
        <v>6.7900000000000002E-2</v>
      </c>
      <c r="K105" s="310">
        <f>(K120+K104)*J105</f>
        <v>159.38960373000316</v>
      </c>
    </row>
    <row r="106" spans="1:11" ht="20.100000000000001" customHeight="1">
      <c r="A106" s="306" t="s">
        <v>10</v>
      </c>
      <c r="B106" s="540" t="s">
        <v>453</v>
      </c>
      <c r="C106" s="541"/>
      <c r="D106" s="541"/>
      <c r="E106" s="541"/>
      <c r="F106" s="541"/>
      <c r="G106" s="541"/>
      <c r="H106" s="541"/>
      <c r="I106" s="542"/>
      <c r="J106" s="259">
        <f>SUM(J108+J109+J110)</f>
        <v>8.6499999999999994E-2</v>
      </c>
      <c r="K106" s="310">
        <f>SUM(K108+K109+K110)</f>
        <v>197.13743401411659</v>
      </c>
    </row>
    <row r="107" spans="1:11" ht="20.100000000000001" customHeight="1">
      <c r="A107" s="306"/>
      <c r="B107" s="540" t="s">
        <v>454</v>
      </c>
      <c r="C107" s="541"/>
      <c r="D107" s="541"/>
      <c r="E107" s="541"/>
      <c r="F107" s="541"/>
      <c r="G107" s="541"/>
      <c r="H107" s="541"/>
      <c r="I107" s="542"/>
      <c r="J107" s="271"/>
      <c r="K107" s="310"/>
    </row>
    <row r="108" spans="1:11" ht="20.100000000000001" customHeight="1">
      <c r="A108" s="306"/>
      <c r="B108" s="540" t="s">
        <v>450</v>
      </c>
      <c r="C108" s="541"/>
      <c r="D108" s="541"/>
      <c r="E108" s="541"/>
      <c r="F108" s="541"/>
      <c r="G108" s="541"/>
      <c r="H108" s="541"/>
      <c r="I108" s="542"/>
      <c r="J108" s="259">
        <v>0.03</v>
      </c>
      <c r="K108" s="310">
        <f>SUM(J108*K120)</f>
        <v>68.37136439795951</v>
      </c>
    </row>
    <row r="109" spans="1:11" ht="20.100000000000001" customHeight="1">
      <c r="A109" s="306"/>
      <c r="B109" s="540" t="s">
        <v>451</v>
      </c>
      <c r="C109" s="541"/>
      <c r="D109" s="541"/>
      <c r="E109" s="541"/>
      <c r="F109" s="541"/>
      <c r="G109" s="541"/>
      <c r="H109" s="541"/>
      <c r="I109" s="542"/>
      <c r="J109" s="259">
        <v>6.4999999999999997E-3</v>
      </c>
      <c r="K109" s="310">
        <f>SUM(J109*K120)</f>
        <v>14.813795619557894</v>
      </c>
    </row>
    <row r="110" spans="1:11" ht="20.100000000000001" customHeight="1">
      <c r="A110" s="306"/>
      <c r="B110" s="540" t="s">
        <v>452</v>
      </c>
      <c r="C110" s="541"/>
      <c r="D110" s="541"/>
      <c r="E110" s="541"/>
      <c r="F110" s="541"/>
      <c r="G110" s="541"/>
      <c r="H110" s="541"/>
      <c r="I110" s="542"/>
      <c r="J110" s="259">
        <v>0.05</v>
      </c>
      <c r="K110" s="310">
        <f>SUM(J110*K120)</f>
        <v>113.95227399659919</v>
      </c>
    </row>
    <row r="111" spans="1:11" ht="20.100000000000001" customHeight="1">
      <c r="A111" s="530" t="s">
        <v>440</v>
      </c>
      <c r="B111" s="530"/>
      <c r="C111" s="530"/>
      <c r="D111" s="530"/>
      <c r="E111" s="530"/>
      <c r="F111" s="530"/>
      <c r="G111" s="530"/>
      <c r="H111" s="530"/>
      <c r="I111" s="530"/>
      <c r="J111" s="530"/>
      <c r="K111" s="278">
        <f>SUM(K104:K106)</f>
        <v>424.89840214207925</v>
      </c>
    </row>
    <row r="112" spans="1:11" ht="20.100000000000001" customHeight="1">
      <c r="A112" s="521"/>
      <c r="B112" s="521"/>
      <c r="C112" s="521"/>
      <c r="D112" s="521"/>
      <c r="E112" s="521"/>
      <c r="F112" s="521"/>
      <c r="G112" s="521"/>
      <c r="H112" s="521"/>
      <c r="I112" s="521"/>
      <c r="J112" s="521"/>
      <c r="K112" s="521"/>
    </row>
    <row r="113" spans="1:11" ht="20.100000000000001" customHeight="1">
      <c r="A113" s="556" t="s">
        <v>376</v>
      </c>
      <c r="B113" s="556"/>
      <c r="C113" s="556"/>
      <c r="D113" s="556"/>
      <c r="E113" s="556"/>
      <c r="F113" s="556"/>
      <c r="G113" s="556"/>
      <c r="H113" s="556"/>
      <c r="I113" s="556"/>
      <c r="J113" s="556"/>
      <c r="K113" s="556"/>
    </row>
    <row r="114" spans="1:11" ht="20.100000000000001" customHeight="1">
      <c r="A114" s="530" t="s">
        <v>432</v>
      </c>
      <c r="B114" s="530"/>
      <c r="C114" s="530"/>
      <c r="D114" s="530"/>
      <c r="E114" s="530"/>
      <c r="F114" s="530"/>
      <c r="G114" s="530"/>
      <c r="H114" s="530"/>
      <c r="I114" s="530"/>
      <c r="J114" s="530"/>
      <c r="K114" s="308"/>
    </row>
    <row r="115" spans="1:11" ht="20.100000000000001" customHeight="1">
      <c r="A115" s="306" t="s">
        <v>6</v>
      </c>
      <c r="B115" s="531" t="s">
        <v>388</v>
      </c>
      <c r="C115" s="531"/>
      <c r="D115" s="531"/>
      <c r="E115" s="531"/>
      <c r="F115" s="531"/>
      <c r="G115" s="531"/>
      <c r="H115" s="531"/>
      <c r="I115" s="531"/>
      <c r="J115" s="531"/>
      <c r="K115" s="310">
        <f>K33</f>
        <v>1256.723</v>
      </c>
    </row>
    <row r="116" spans="1:11" ht="20.100000000000001" customHeight="1">
      <c r="A116" s="306" t="s">
        <v>8</v>
      </c>
      <c r="B116" s="531" t="s">
        <v>433</v>
      </c>
      <c r="C116" s="531"/>
      <c r="D116" s="531"/>
      <c r="E116" s="531"/>
      <c r="F116" s="531"/>
      <c r="G116" s="531"/>
      <c r="H116" s="531"/>
      <c r="I116" s="531"/>
      <c r="J116" s="531"/>
      <c r="K116" s="310">
        <f>K66</f>
        <v>819.55187890820002</v>
      </c>
    </row>
    <row r="117" spans="1:11" ht="20.100000000000001" customHeight="1">
      <c r="A117" s="306" t="s">
        <v>10</v>
      </c>
      <c r="B117" s="531" t="s">
        <v>434</v>
      </c>
      <c r="C117" s="531"/>
      <c r="D117" s="531"/>
      <c r="E117" s="531"/>
      <c r="F117" s="531"/>
      <c r="G117" s="531"/>
      <c r="H117" s="531"/>
      <c r="I117" s="531"/>
      <c r="J117" s="531"/>
      <c r="K117" s="310">
        <f>K75</f>
        <v>152.83846218333332</v>
      </c>
    </row>
    <row r="118" spans="1:11" ht="20.100000000000001" customHeight="1">
      <c r="A118" s="306" t="s">
        <v>12</v>
      </c>
      <c r="B118" s="531" t="s">
        <v>435</v>
      </c>
      <c r="C118" s="531"/>
      <c r="D118" s="531"/>
      <c r="E118" s="531"/>
      <c r="F118" s="531"/>
      <c r="G118" s="531"/>
      <c r="H118" s="531"/>
      <c r="I118" s="531"/>
      <c r="J118" s="531"/>
      <c r="K118" s="310">
        <f>K94</f>
        <v>49.932138840450349</v>
      </c>
    </row>
    <row r="119" spans="1:11" ht="20.100000000000001" customHeight="1">
      <c r="A119" s="306" t="s">
        <v>14</v>
      </c>
      <c r="B119" s="531" t="s">
        <v>436</v>
      </c>
      <c r="C119" s="531"/>
      <c r="D119" s="531"/>
      <c r="E119" s="531"/>
      <c r="F119" s="531"/>
      <c r="G119" s="531"/>
      <c r="H119" s="531"/>
      <c r="I119" s="531"/>
      <c r="J119" s="531"/>
      <c r="K119" s="310">
        <f>K101</f>
        <v>0</v>
      </c>
    </row>
    <row r="120" spans="1:11" ht="20.100000000000001" customHeight="1">
      <c r="A120" s="530" t="s">
        <v>437</v>
      </c>
      <c r="B120" s="530"/>
      <c r="C120" s="530"/>
      <c r="D120" s="530"/>
      <c r="E120" s="530"/>
      <c r="F120" s="530"/>
      <c r="G120" s="530"/>
      <c r="H120" s="530"/>
      <c r="I120" s="530"/>
      <c r="J120" s="530"/>
      <c r="K120" s="278">
        <f>SUM(K115:K119)</f>
        <v>2279.0454799319837</v>
      </c>
    </row>
    <row r="121" spans="1:11" ht="20.100000000000001" customHeight="1">
      <c r="A121" s="285" t="s">
        <v>17</v>
      </c>
      <c r="B121" s="531" t="s">
        <v>455</v>
      </c>
      <c r="C121" s="531"/>
      <c r="D121" s="531"/>
      <c r="E121" s="531"/>
      <c r="F121" s="531"/>
      <c r="G121" s="531"/>
      <c r="H121" s="531"/>
      <c r="I121" s="531"/>
      <c r="J121" s="531"/>
      <c r="K121" s="254">
        <f>K111</f>
        <v>424.89840214207925</v>
      </c>
    </row>
    <row r="122" spans="1:11" ht="20.100000000000001" customHeight="1">
      <c r="A122" s="532" t="s">
        <v>441</v>
      </c>
      <c r="B122" s="532"/>
      <c r="C122" s="532"/>
      <c r="D122" s="532"/>
      <c r="E122" s="532"/>
      <c r="F122" s="532"/>
      <c r="G122" s="532"/>
      <c r="H122" s="532"/>
      <c r="I122" s="532"/>
      <c r="J122" s="532"/>
      <c r="K122" s="284">
        <f>(K120+K104+K105)/(1-J106)</f>
        <v>2744.1778303885567</v>
      </c>
    </row>
    <row r="123" spans="1:11">
      <c r="A123" s="263"/>
      <c r="B123" s="263"/>
      <c r="C123" s="263"/>
      <c r="D123" s="263"/>
      <c r="E123" s="263"/>
      <c r="F123" s="263"/>
      <c r="G123" s="263"/>
      <c r="H123" s="263"/>
      <c r="I123" s="263"/>
      <c r="J123" s="263"/>
      <c r="K123" s="263"/>
    </row>
    <row r="124" spans="1:11">
      <c r="A124" s="272"/>
      <c r="B124" s="272"/>
      <c r="C124" s="272"/>
      <c r="D124" s="272"/>
    </row>
  </sheetData>
  <mergeCells count="139">
    <mergeCell ref="A5:K5"/>
    <mergeCell ref="A6:K6"/>
    <mergeCell ref="A7:K7"/>
    <mergeCell ref="B8:J8"/>
    <mergeCell ref="B9:J9"/>
    <mergeCell ref="B10:J10"/>
    <mergeCell ref="A1:K1"/>
    <mergeCell ref="A2:C2"/>
    <mergeCell ref="D2:K2"/>
    <mergeCell ref="A3:C3"/>
    <mergeCell ref="D3:K3"/>
    <mergeCell ref="A4:C4"/>
    <mergeCell ref="D4:F4"/>
    <mergeCell ref="H4:K4"/>
    <mergeCell ref="A13:K13"/>
    <mergeCell ref="A14:K14"/>
    <mergeCell ref="A15:D15"/>
    <mergeCell ref="E15:H15"/>
    <mergeCell ref="I15:K15"/>
    <mergeCell ref="A16:D16"/>
    <mergeCell ref="E16:H16"/>
    <mergeCell ref="I16:K16"/>
    <mergeCell ref="B11:J11"/>
    <mergeCell ref="B21:I21"/>
    <mergeCell ref="J21:K21"/>
    <mergeCell ref="B22:J22"/>
    <mergeCell ref="A23:K23"/>
    <mergeCell ref="A24:J24"/>
    <mergeCell ref="B25:J25"/>
    <mergeCell ref="A17:K17"/>
    <mergeCell ref="A18:K18"/>
    <mergeCell ref="B19:I19"/>
    <mergeCell ref="J19:K19"/>
    <mergeCell ref="B20:I20"/>
    <mergeCell ref="J20:K20"/>
    <mergeCell ref="B32:J32"/>
    <mergeCell ref="A33:J33"/>
    <mergeCell ref="A34:K34"/>
    <mergeCell ref="A35:J35"/>
    <mergeCell ref="K35:K36"/>
    <mergeCell ref="A36:J36"/>
    <mergeCell ref="A27:A28"/>
    <mergeCell ref="B27:D28"/>
    <mergeCell ref="K27:K28"/>
    <mergeCell ref="B29:J29"/>
    <mergeCell ref="B30:J30"/>
    <mergeCell ref="B31:J31"/>
    <mergeCell ref="A42:J42"/>
    <mergeCell ref="A43:I43"/>
    <mergeCell ref="B44:I44"/>
    <mergeCell ref="B45:I45"/>
    <mergeCell ref="B46:I46"/>
    <mergeCell ref="B47:I47"/>
    <mergeCell ref="B37:I37"/>
    <mergeCell ref="B38:I38"/>
    <mergeCell ref="B39:I39"/>
    <mergeCell ref="A40:J40"/>
    <mergeCell ref="A41:K41"/>
    <mergeCell ref="A53:J53"/>
    <mergeCell ref="B54:J54"/>
    <mergeCell ref="B55:J55"/>
    <mergeCell ref="B56:J56"/>
    <mergeCell ref="B57:J57"/>
    <mergeCell ref="B58:J58"/>
    <mergeCell ref="B48:I48"/>
    <mergeCell ref="B49:I49"/>
    <mergeCell ref="B50:E50"/>
    <mergeCell ref="H50:I50"/>
    <mergeCell ref="B51:I51"/>
    <mergeCell ref="A52:K52"/>
    <mergeCell ref="B65:J65"/>
    <mergeCell ref="B66:J66"/>
    <mergeCell ref="A67:K67"/>
    <mergeCell ref="A68:J68"/>
    <mergeCell ref="B69:C69"/>
    <mergeCell ref="F69:G69"/>
    <mergeCell ref="H69:I69"/>
    <mergeCell ref="B59:J59"/>
    <mergeCell ref="B60:J60"/>
    <mergeCell ref="A61:K61"/>
    <mergeCell ref="A62:J62"/>
    <mergeCell ref="B63:I63"/>
    <mergeCell ref="B64:I64"/>
    <mergeCell ref="A76:K76"/>
    <mergeCell ref="A77:J77"/>
    <mergeCell ref="K77:K78"/>
    <mergeCell ref="A78:J78"/>
    <mergeCell ref="B79:I79"/>
    <mergeCell ref="B80:I80"/>
    <mergeCell ref="B70:I70"/>
    <mergeCell ref="B71:I71"/>
    <mergeCell ref="B72:I72"/>
    <mergeCell ref="B73:I73"/>
    <mergeCell ref="B74:I74"/>
    <mergeCell ref="A75:I75"/>
    <mergeCell ref="A86:K86"/>
    <mergeCell ref="A87:J87"/>
    <mergeCell ref="B88:I88"/>
    <mergeCell ref="B89:I89"/>
    <mergeCell ref="A90:K90"/>
    <mergeCell ref="A91:J91"/>
    <mergeCell ref="B81:I81"/>
    <mergeCell ref="B82:I82"/>
    <mergeCell ref="B83:I83"/>
    <mergeCell ref="B84:I84"/>
    <mergeCell ref="A85:I85"/>
    <mergeCell ref="B98:J98"/>
    <mergeCell ref="B99:D99"/>
    <mergeCell ref="E99:J99"/>
    <mergeCell ref="B100:D100"/>
    <mergeCell ref="E100:J100"/>
    <mergeCell ref="A101:J101"/>
    <mergeCell ref="B92:I92"/>
    <mergeCell ref="B93:I93"/>
    <mergeCell ref="B94:I94"/>
    <mergeCell ref="A95:K95"/>
    <mergeCell ref="A96:J96"/>
    <mergeCell ref="B97:J97"/>
    <mergeCell ref="B108:I108"/>
    <mergeCell ref="B109:I109"/>
    <mergeCell ref="B110:I110"/>
    <mergeCell ref="A111:J111"/>
    <mergeCell ref="A112:K112"/>
    <mergeCell ref="A113:K113"/>
    <mergeCell ref="A102:K102"/>
    <mergeCell ref="A103:J103"/>
    <mergeCell ref="B104:I104"/>
    <mergeCell ref="B105:I105"/>
    <mergeCell ref="B106:I106"/>
    <mergeCell ref="B107:I107"/>
    <mergeCell ref="A120:J120"/>
    <mergeCell ref="B121:J121"/>
    <mergeCell ref="A122:J122"/>
    <mergeCell ref="A114:J114"/>
    <mergeCell ref="B115:J115"/>
    <mergeCell ref="B116:J116"/>
    <mergeCell ref="B117:J117"/>
    <mergeCell ref="B118:J118"/>
    <mergeCell ref="B119:J119"/>
  </mergeCells>
  <pageMargins left="0.511811024" right="0.511811024" top="0.78740157499999996" bottom="0.78740157499999996" header="0.31496062000000002" footer="0.31496062000000002"/>
  <pageSetup paperSize="9" orientation="portrait"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O124"/>
  <sheetViews>
    <sheetView topLeftCell="A112" workbookViewId="0">
      <selection activeCell="N83" sqref="N83"/>
    </sheetView>
  </sheetViews>
  <sheetFormatPr defaultRowHeight="15"/>
  <cols>
    <col min="1" max="1" width="11" customWidth="1"/>
    <col min="2" max="9" width="10.7109375" customWidth="1"/>
    <col min="10" max="10" width="19.140625" customWidth="1"/>
    <col min="11" max="11" width="18.7109375" customWidth="1"/>
  </cols>
  <sheetData>
    <row r="1" spans="1:11" ht="20.100000000000001" customHeight="1">
      <c r="A1" s="556" t="s">
        <v>377</v>
      </c>
      <c r="B1" s="556"/>
      <c r="C1" s="556"/>
      <c r="D1" s="556"/>
      <c r="E1" s="556"/>
      <c r="F1" s="556"/>
      <c r="G1" s="556"/>
      <c r="H1" s="556"/>
      <c r="I1" s="556"/>
      <c r="J1" s="556"/>
      <c r="K1" s="556"/>
    </row>
    <row r="2" spans="1:11" ht="20.100000000000001" customHeight="1">
      <c r="A2" s="581" t="s">
        <v>378</v>
      </c>
      <c r="B2" s="581"/>
      <c r="C2" s="581"/>
      <c r="D2" s="582"/>
      <c r="E2" s="582"/>
      <c r="F2" s="582"/>
      <c r="G2" s="582"/>
      <c r="H2" s="582"/>
      <c r="I2" s="582"/>
      <c r="J2" s="582"/>
      <c r="K2" s="582"/>
    </row>
    <row r="3" spans="1:11" ht="20.100000000000001" customHeight="1">
      <c r="A3" s="581" t="s">
        <v>379</v>
      </c>
      <c r="B3" s="581"/>
      <c r="C3" s="581"/>
      <c r="D3" s="547"/>
      <c r="E3" s="547"/>
      <c r="F3" s="547"/>
      <c r="G3" s="547"/>
      <c r="H3" s="547"/>
      <c r="I3" s="547"/>
      <c r="J3" s="547"/>
      <c r="K3" s="547"/>
    </row>
    <row r="4" spans="1:11" ht="20.100000000000001" customHeight="1">
      <c r="A4" s="581" t="s">
        <v>380</v>
      </c>
      <c r="B4" s="581"/>
      <c r="C4" s="581"/>
      <c r="D4" s="583"/>
      <c r="E4" s="583"/>
      <c r="F4" s="583"/>
      <c r="G4" s="276" t="s">
        <v>381</v>
      </c>
      <c r="H4" s="582"/>
      <c r="I4" s="582"/>
      <c r="J4" s="582"/>
      <c r="K4" s="582"/>
    </row>
    <row r="5" spans="1:11" ht="20.100000000000001" customHeight="1">
      <c r="A5" s="576"/>
      <c r="B5" s="576"/>
      <c r="C5" s="576"/>
      <c r="D5" s="576"/>
      <c r="E5" s="576"/>
      <c r="F5" s="576"/>
      <c r="G5" s="576"/>
      <c r="H5" s="576"/>
      <c r="I5" s="576"/>
      <c r="J5" s="576"/>
      <c r="K5" s="576"/>
    </row>
    <row r="6" spans="1:11" ht="20.100000000000001" customHeight="1">
      <c r="A6" s="552" t="s">
        <v>442</v>
      </c>
      <c r="B6" s="555"/>
      <c r="C6" s="555"/>
      <c r="D6" s="490"/>
      <c r="E6" s="490"/>
      <c r="F6" s="490"/>
      <c r="G6" s="490"/>
      <c r="H6" s="490"/>
      <c r="I6" s="490"/>
      <c r="J6" s="490"/>
      <c r="K6" s="553"/>
    </row>
    <row r="7" spans="1:11" ht="20.100000000000001" customHeight="1">
      <c r="A7" s="577"/>
      <c r="B7" s="577"/>
      <c r="C7" s="577"/>
      <c r="D7" s="577"/>
      <c r="E7" s="577"/>
      <c r="F7" s="577"/>
      <c r="G7" s="577"/>
      <c r="H7" s="577"/>
      <c r="I7" s="577"/>
      <c r="J7" s="577"/>
      <c r="K7" s="577"/>
    </row>
    <row r="8" spans="1:11" ht="20.100000000000001" customHeight="1">
      <c r="A8" s="264" t="s">
        <v>6</v>
      </c>
      <c r="B8" s="540" t="s">
        <v>443</v>
      </c>
      <c r="C8" s="541"/>
      <c r="D8" s="541"/>
      <c r="E8" s="541"/>
      <c r="F8" s="541"/>
      <c r="G8" s="541"/>
      <c r="H8" s="541"/>
      <c r="I8" s="541"/>
      <c r="J8" s="542"/>
      <c r="K8" s="264"/>
    </row>
    <row r="9" spans="1:11" ht="30" customHeight="1">
      <c r="A9" s="300" t="s">
        <v>8</v>
      </c>
      <c r="B9" s="578" t="s">
        <v>360</v>
      </c>
      <c r="C9" s="579"/>
      <c r="D9" s="579"/>
      <c r="E9" s="579"/>
      <c r="F9" s="579"/>
      <c r="G9" s="579"/>
      <c r="H9" s="579"/>
      <c r="I9" s="579"/>
      <c r="J9" s="580"/>
      <c r="K9" s="315" t="s">
        <v>470</v>
      </c>
    </row>
    <row r="10" spans="1:11" ht="20.100000000000001" customHeight="1">
      <c r="A10" s="264" t="s">
        <v>10</v>
      </c>
      <c r="B10" s="540" t="s">
        <v>361</v>
      </c>
      <c r="C10" s="541"/>
      <c r="D10" s="541"/>
      <c r="E10" s="541"/>
      <c r="F10" s="541"/>
      <c r="G10" s="541"/>
      <c r="H10" s="541"/>
      <c r="I10" s="541"/>
      <c r="J10" s="542"/>
      <c r="K10" s="264"/>
    </row>
    <row r="11" spans="1:11" ht="20.100000000000001" customHeight="1">
      <c r="A11" s="265" t="s">
        <v>12</v>
      </c>
      <c r="B11" s="531" t="s">
        <v>382</v>
      </c>
      <c r="C11" s="531"/>
      <c r="D11" s="531"/>
      <c r="E11" s="531"/>
      <c r="F11" s="531"/>
      <c r="G11" s="531"/>
      <c r="H11" s="531"/>
      <c r="I11" s="531"/>
      <c r="J11" s="531"/>
      <c r="K11" s="243">
        <f>'[1]Dados  do Licitante'!E9</f>
        <v>12</v>
      </c>
    </row>
    <row r="12" spans="1:11" ht="20.100000000000001" customHeight="1">
      <c r="A12" s="273"/>
      <c r="B12" s="274"/>
      <c r="C12" s="274"/>
      <c r="D12" s="274"/>
      <c r="E12" s="274"/>
      <c r="F12" s="274"/>
      <c r="G12" s="274"/>
      <c r="H12" s="274"/>
      <c r="I12" s="274"/>
      <c r="J12" s="274"/>
      <c r="K12" s="275"/>
    </row>
    <row r="13" spans="1:11" ht="20.100000000000001" customHeight="1">
      <c r="A13" s="533"/>
      <c r="B13" s="492"/>
      <c r="C13" s="492"/>
      <c r="D13" s="492"/>
      <c r="E13" s="492"/>
      <c r="F13" s="492"/>
      <c r="G13" s="492"/>
      <c r="H13" s="492"/>
      <c r="I13" s="492"/>
      <c r="J13" s="492"/>
      <c r="K13" s="493"/>
    </row>
    <row r="14" spans="1:11" ht="20.100000000000001" customHeight="1">
      <c r="A14" s="534" t="s">
        <v>464</v>
      </c>
      <c r="B14" s="535"/>
      <c r="C14" s="535"/>
      <c r="D14" s="535"/>
      <c r="E14" s="535"/>
      <c r="F14" s="535"/>
      <c r="G14" s="535"/>
      <c r="H14" s="535"/>
      <c r="I14" s="535"/>
      <c r="J14" s="535"/>
      <c r="K14" s="536"/>
    </row>
    <row r="15" spans="1:11" ht="30.75" customHeight="1">
      <c r="A15" s="537" t="s">
        <v>373</v>
      </c>
      <c r="B15" s="516"/>
      <c r="C15" s="516"/>
      <c r="D15" s="516"/>
      <c r="E15" s="537" t="s">
        <v>465</v>
      </c>
      <c r="F15" s="516"/>
      <c r="G15" s="516"/>
      <c r="H15" s="516"/>
      <c r="I15" s="538" t="s">
        <v>467</v>
      </c>
      <c r="J15" s="539"/>
      <c r="K15" s="539"/>
    </row>
    <row r="16" spans="1:11" ht="29.25" customHeight="1">
      <c r="A16" s="537" t="s">
        <v>469</v>
      </c>
      <c r="B16" s="516"/>
      <c r="C16" s="516"/>
      <c r="D16" s="516"/>
      <c r="E16" s="537" t="s">
        <v>466</v>
      </c>
      <c r="F16" s="516"/>
      <c r="G16" s="516"/>
      <c r="H16" s="516"/>
      <c r="I16" s="538">
        <v>1</v>
      </c>
      <c r="J16" s="539"/>
      <c r="K16" s="539"/>
    </row>
    <row r="17" spans="1:11" ht="21" customHeight="1">
      <c r="A17" s="572"/>
      <c r="B17" s="478"/>
      <c r="C17" s="478"/>
      <c r="D17" s="478"/>
      <c r="E17" s="478"/>
      <c r="F17" s="478"/>
      <c r="G17" s="478"/>
      <c r="H17" s="478"/>
      <c r="I17" s="478"/>
      <c r="J17" s="478"/>
      <c r="K17" s="479"/>
    </row>
    <row r="18" spans="1:11" ht="20.100000000000001" customHeight="1">
      <c r="A18" s="552" t="s">
        <v>383</v>
      </c>
      <c r="B18" s="555"/>
      <c r="C18" s="555"/>
      <c r="D18" s="555"/>
      <c r="E18" s="555"/>
      <c r="F18" s="555"/>
      <c r="G18" s="555"/>
      <c r="H18" s="555"/>
      <c r="I18" s="555"/>
      <c r="J18" s="555"/>
      <c r="K18" s="560"/>
    </row>
    <row r="19" spans="1:11" ht="20.100000000000001" customHeight="1">
      <c r="A19" s="277">
        <v>1</v>
      </c>
      <c r="B19" s="540" t="s">
        <v>384</v>
      </c>
      <c r="C19" s="541"/>
      <c r="D19" s="541"/>
      <c r="E19" s="541"/>
      <c r="F19" s="541"/>
      <c r="G19" s="541"/>
      <c r="H19" s="541"/>
      <c r="I19" s="542"/>
      <c r="J19" s="572">
        <v>966.71</v>
      </c>
      <c r="K19" s="479"/>
    </row>
    <row r="20" spans="1:11" ht="20.100000000000001" customHeight="1">
      <c r="A20" s="277">
        <v>2</v>
      </c>
      <c r="B20" s="540" t="s">
        <v>385</v>
      </c>
      <c r="C20" s="541"/>
      <c r="D20" s="541"/>
      <c r="E20" s="541"/>
      <c r="F20" s="541"/>
      <c r="G20" s="541"/>
      <c r="H20" s="541"/>
      <c r="I20" s="542"/>
      <c r="J20" s="572" t="s">
        <v>481</v>
      </c>
      <c r="K20" s="479"/>
    </row>
    <row r="21" spans="1:11" ht="20.100000000000001" customHeight="1">
      <c r="A21" s="277">
        <v>3</v>
      </c>
      <c r="B21" s="540" t="s">
        <v>386</v>
      </c>
      <c r="C21" s="541"/>
      <c r="D21" s="541"/>
      <c r="E21" s="541"/>
      <c r="F21" s="541"/>
      <c r="G21" s="541"/>
      <c r="H21" s="541"/>
      <c r="I21" s="542"/>
      <c r="J21" s="572"/>
      <c r="K21" s="479"/>
    </row>
    <row r="22" spans="1:11" ht="20.100000000000001" customHeight="1">
      <c r="A22" s="277">
        <v>4</v>
      </c>
      <c r="B22" s="531" t="s">
        <v>387</v>
      </c>
      <c r="C22" s="531"/>
      <c r="D22" s="531"/>
      <c r="E22" s="531"/>
      <c r="F22" s="531"/>
      <c r="G22" s="531"/>
      <c r="H22" s="531"/>
      <c r="I22" s="531"/>
      <c r="J22" s="531"/>
      <c r="K22" s="245"/>
    </row>
    <row r="23" spans="1:11" ht="20.100000000000001" customHeight="1">
      <c r="A23" s="573"/>
      <c r="B23" s="574"/>
      <c r="C23" s="574"/>
      <c r="D23" s="574"/>
      <c r="E23" s="574"/>
      <c r="F23" s="574"/>
      <c r="G23" s="574"/>
      <c r="H23" s="574"/>
      <c r="I23" s="574"/>
      <c r="J23" s="574"/>
      <c r="K23" s="575"/>
    </row>
    <row r="24" spans="1:11" ht="20.100000000000001" customHeight="1">
      <c r="A24" s="552" t="s">
        <v>388</v>
      </c>
      <c r="B24" s="555"/>
      <c r="C24" s="555"/>
      <c r="D24" s="555"/>
      <c r="E24" s="555"/>
      <c r="F24" s="555"/>
      <c r="G24" s="555"/>
      <c r="H24" s="555"/>
      <c r="I24" s="555"/>
      <c r="J24" s="560"/>
      <c r="K24" s="277"/>
    </row>
    <row r="25" spans="1:11" ht="20.100000000000001" customHeight="1">
      <c r="A25" s="277" t="s">
        <v>6</v>
      </c>
      <c r="B25" s="531" t="s">
        <v>389</v>
      </c>
      <c r="C25" s="531"/>
      <c r="D25" s="531"/>
      <c r="E25" s="531"/>
      <c r="F25" s="531"/>
      <c r="G25" s="531"/>
      <c r="H25" s="531"/>
      <c r="I25" s="531"/>
      <c r="J25" s="531"/>
      <c r="K25" s="247">
        <f>J19</f>
        <v>966.71</v>
      </c>
    </row>
    <row r="26" spans="1:11" ht="20.100000000000001" customHeight="1">
      <c r="A26" s="277" t="s">
        <v>8</v>
      </c>
      <c r="B26" s="244" t="s">
        <v>390</v>
      </c>
      <c r="C26" s="244"/>
      <c r="D26" s="244"/>
      <c r="E26" s="248" t="s">
        <v>391</v>
      </c>
      <c r="F26" s="248"/>
      <c r="G26" s="244"/>
      <c r="H26" s="248" t="s">
        <v>392</v>
      </c>
      <c r="I26" s="244"/>
      <c r="J26" s="266"/>
      <c r="K26" s="247">
        <f>K25*30%</f>
        <v>290.01299999999998</v>
      </c>
    </row>
    <row r="27" spans="1:11" ht="20.100000000000001" customHeight="1">
      <c r="A27" s="556" t="s">
        <v>10</v>
      </c>
      <c r="B27" s="531" t="s">
        <v>393</v>
      </c>
      <c r="C27" s="531"/>
      <c r="D27" s="531"/>
      <c r="E27" s="248" t="s">
        <v>394</v>
      </c>
      <c r="F27" s="248"/>
      <c r="G27" s="244"/>
      <c r="H27" s="244"/>
      <c r="I27" s="244"/>
      <c r="J27" s="244"/>
      <c r="K27" s="571">
        <v>0</v>
      </c>
    </row>
    <row r="28" spans="1:11" ht="20.100000000000001" customHeight="1">
      <c r="A28" s="556"/>
      <c r="B28" s="531"/>
      <c r="C28" s="531"/>
      <c r="D28" s="531"/>
      <c r="E28" s="248" t="s">
        <v>395</v>
      </c>
      <c r="F28" s="248"/>
      <c r="G28" s="244"/>
      <c r="H28" s="248" t="s">
        <v>396</v>
      </c>
      <c r="I28" s="244"/>
      <c r="J28" s="248"/>
      <c r="K28" s="571"/>
    </row>
    <row r="29" spans="1:11" ht="20.100000000000001" customHeight="1">
      <c r="A29" s="277" t="s">
        <v>12</v>
      </c>
      <c r="B29" s="547" t="s">
        <v>397</v>
      </c>
      <c r="C29" s="547"/>
      <c r="D29" s="547"/>
      <c r="E29" s="547"/>
      <c r="F29" s="547"/>
      <c r="G29" s="547"/>
      <c r="H29" s="547"/>
      <c r="I29" s="547"/>
      <c r="J29" s="547"/>
      <c r="K29" s="250"/>
    </row>
    <row r="30" spans="1:11" ht="20.100000000000001" customHeight="1">
      <c r="A30" s="277" t="s">
        <v>14</v>
      </c>
      <c r="B30" s="531" t="s">
        <v>398</v>
      </c>
      <c r="C30" s="531"/>
      <c r="D30" s="531"/>
      <c r="E30" s="531"/>
      <c r="F30" s="531"/>
      <c r="G30" s="531"/>
      <c r="H30" s="531"/>
      <c r="I30" s="531"/>
      <c r="J30" s="531"/>
      <c r="K30" s="250"/>
    </row>
    <row r="31" spans="1:11" ht="20.100000000000001" customHeight="1">
      <c r="A31" s="277" t="s">
        <v>17</v>
      </c>
      <c r="B31" s="531" t="s">
        <v>399</v>
      </c>
      <c r="C31" s="531"/>
      <c r="D31" s="531"/>
      <c r="E31" s="531"/>
      <c r="F31" s="531"/>
      <c r="G31" s="531"/>
      <c r="H31" s="531"/>
      <c r="I31" s="531"/>
      <c r="J31" s="531"/>
      <c r="K31" s="250"/>
    </row>
    <row r="32" spans="1:11" ht="20.100000000000001" customHeight="1">
      <c r="A32" s="277" t="s">
        <v>19</v>
      </c>
      <c r="B32" s="531" t="s">
        <v>83</v>
      </c>
      <c r="C32" s="531"/>
      <c r="D32" s="531"/>
      <c r="E32" s="531"/>
      <c r="F32" s="531"/>
      <c r="G32" s="531"/>
      <c r="H32" s="531"/>
      <c r="I32" s="531"/>
      <c r="J32" s="531"/>
      <c r="K32" s="250"/>
    </row>
    <row r="33" spans="1:11" ht="20.100000000000001" customHeight="1">
      <c r="A33" s="552" t="s">
        <v>400</v>
      </c>
      <c r="B33" s="555"/>
      <c r="C33" s="555"/>
      <c r="D33" s="555"/>
      <c r="E33" s="555"/>
      <c r="F33" s="490"/>
      <c r="G33" s="490"/>
      <c r="H33" s="490"/>
      <c r="I33" s="490"/>
      <c r="J33" s="553"/>
      <c r="K33" s="278">
        <f>SUM(K25:K32)</f>
        <v>1256.723</v>
      </c>
    </row>
    <row r="34" spans="1:11" ht="20.100000000000001" customHeight="1">
      <c r="A34" s="554"/>
      <c r="B34" s="554"/>
      <c r="C34" s="554"/>
      <c r="D34" s="554"/>
      <c r="E34" s="554"/>
      <c r="F34" s="554"/>
      <c r="G34" s="554"/>
      <c r="H34" s="554"/>
      <c r="I34" s="554"/>
      <c r="J34" s="554"/>
      <c r="K34" s="554"/>
    </row>
    <row r="35" spans="1:11" ht="20.100000000000001" customHeight="1">
      <c r="A35" s="552" t="s">
        <v>401</v>
      </c>
      <c r="B35" s="555"/>
      <c r="C35" s="555"/>
      <c r="D35" s="555"/>
      <c r="E35" s="555"/>
      <c r="F35" s="555"/>
      <c r="G35" s="555"/>
      <c r="H35" s="555"/>
      <c r="I35" s="555"/>
      <c r="J35" s="560"/>
      <c r="K35" s="570"/>
    </row>
    <row r="36" spans="1:11" ht="20.100000000000001" customHeight="1">
      <c r="A36" s="552" t="s">
        <v>449</v>
      </c>
      <c r="B36" s="555"/>
      <c r="C36" s="555"/>
      <c r="D36" s="555"/>
      <c r="E36" s="555"/>
      <c r="F36" s="555"/>
      <c r="G36" s="555"/>
      <c r="H36" s="555"/>
      <c r="I36" s="555"/>
      <c r="J36" s="560"/>
      <c r="K36" s="570"/>
    </row>
    <row r="37" spans="1:11" ht="20.100000000000001" customHeight="1">
      <c r="A37" s="251" t="s">
        <v>6</v>
      </c>
      <c r="B37" s="568" t="s">
        <v>402</v>
      </c>
      <c r="C37" s="568"/>
      <c r="D37" s="568"/>
      <c r="E37" s="568"/>
      <c r="F37" s="568"/>
      <c r="G37" s="568"/>
      <c r="H37" s="568"/>
      <c r="I37" s="568"/>
      <c r="J37" s="252">
        <v>8.3299999999999999E-2</v>
      </c>
      <c r="K37" s="247">
        <f>K33*J37</f>
        <v>104.6850259</v>
      </c>
    </row>
    <row r="38" spans="1:11" ht="20.100000000000001" customHeight="1">
      <c r="A38" s="251" t="s">
        <v>8</v>
      </c>
      <c r="B38" s="547" t="s">
        <v>444</v>
      </c>
      <c r="C38" s="547"/>
      <c r="D38" s="547"/>
      <c r="E38" s="547"/>
      <c r="F38" s="547"/>
      <c r="G38" s="547"/>
      <c r="H38" s="547"/>
      <c r="I38" s="547"/>
      <c r="J38" s="252">
        <v>0.121</v>
      </c>
      <c r="K38" s="247">
        <f>K33*J38</f>
        <v>152.06348299999999</v>
      </c>
    </row>
    <row r="39" spans="1:11" ht="20.100000000000001" customHeight="1">
      <c r="A39" s="279"/>
      <c r="B39" s="556" t="s">
        <v>489</v>
      </c>
      <c r="C39" s="556"/>
      <c r="D39" s="556"/>
      <c r="E39" s="556"/>
      <c r="F39" s="556"/>
      <c r="G39" s="556"/>
      <c r="H39" s="556"/>
      <c r="I39" s="556"/>
      <c r="J39" s="343">
        <f>SUM(J37:J38)</f>
        <v>0.20429999999999998</v>
      </c>
      <c r="K39" s="278">
        <f>SUM(K37:K38)</f>
        <v>256.74850889999999</v>
      </c>
    </row>
    <row r="40" spans="1:11" ht="20.100000000000001" customHeight="1">
      <c r="A40" s="569"/>
      <c r="B40" s="478"/>
      <c r="C40" s="478"/>
      <c r="D40" s="478"/>
      <c r="E40" s="478"/>
      <c r="F40" s="478"/>
      <c r="G40" s="478"/>
      <c r="H40" s="478"/>
      <c r="I40" s="478"/>
      <c r="J40" s="479"/>
      <c r="K40" s="269"/>
    </row>
    <row r="41" spans="1:11" ht="20.100000000000001" customHeight="1">
      <c r="A41" s="569"/>
      <c r="B41" s="478"/>
      <c r="C41" s="478"/>
      <c r="D41" s="478"/>
      <c r="E41" s="478"/>
      <c r="F41" s="478"/>
      <c r="G41" s="478"/>
      <c r="H41" s="478"/>
      <c r="I41" s="478"/>
      <c r="J41" s="478"/>
      <c r="K41" s="479"/>
    </row>
    <row r="42" spans="1:11" ht="20.100000000000001" customHeight="1">
      <c r="A42" s="566" t="s">
        <v>403</v>
      </c>
      <c r="B42" s="566"/>
      <c r="C42" s="566"/>
      <c r="D42" s="566"/>
      <c r="E42" s="566"/>
      <c r="F42" s="566"/>
      <c r="G42" s="566"/>
      <c r="H42" s="566"/>
      <c r="I42" s="566"/>
      <c r="J42" s="566"/>
      <c r="K42" s="280"/>
    </row>
    <row r="43" spans="1:11" ht="20.100000000000001" customHeight="1">
      <c r="A43" s="567" t="s">
        <v>404</v>
      </c>
      <c r="B43" s="541"/>
      <c r="C43" s="541"/>
      <c r="D43" s="541"/>
      <c r="E43" s="541"/>
      <c r="F43" s="541"/>
      <c r="G43" s="541"/>
      <c r="H43" s="541"/>
      <c r="I43" s="542"/>
      <c r="J43" s="253">
        <f>SUM(J44:J51)</f>
        <v>0.33800000000000008</v>
      </c>
      <c r="K43" s="254">
        <f>SUM(K44:K51)</f>
        <v>511.55337000819998</v>
      </c>
    </row>
    <row r="44" spans="1:11" ht="20.100000000000001" customHeight="1">
      <c r="A44" s="277" t="s">
        <v>6</v>
      </c>
      <c r="B44" s="531" t="s">
        <v>45</v>
      </c>
      <c r="C44" s="531"/>
      <c r="D44" s="531"/>
      <c r="E44" s="531"/>
      <c r="F44" s="531"/>
      <c r="G44" s="531"/>
      <c r="H44" s="531"/>
      <c r="I44" s="531"/>
      <c r="J44" s="259">
        <v>0.2</v>
      </c>
      <c r="K44" s="342">
        <f>SUM(K33+K39)*J44</f>
        <v>302.69430177999999</v>
      </c>
    </row>
    <row r="45" spans="1:11" ht="20.100000000000001" customHeight="1">
      <c r="A45" s="277" t="s">
        <v>8</v>
      </c>
      <c r="B45" s="531" t="s">
        <v>46</v>
      </c>
      <c r="C45" s="531"/>
      <c r="D45" s="531"/>
      <c r="E45" s="531"/>
      <c r="F45" s="531"/>
      <c r="G45" s="531"/>
      <c r="H45" s="531"/>
      <c r="I45" s="531"/>
      <c r="J45" s="259">
        <v>1.4999999999999999E-2</v>
      </c>
      <c r="K45" s="342">
        <f>SUM(K33+K39)*J45</f>
        <v>22.702072633499998</v>
      </c>
    </row>
    <row r="46" spans="1:11" ht="20.100000000000001" customHeight="1">
      <c r="A46" s="277" t="s">
        <v>10</v>
      </c>
      <c r="B46" s="531" t="s">
        <v>364</v>
      </c>
      <c r="C46" s="531"/>
      <c r="D46" s="531"/>
      <c r="E46" s="531"/>
      <c r="F46" s="531"/>
      <c r="G46" s="531"/>
      <c r="H46" s="531"/>
      <c r="I46" s="531"/>
      <c r="J46" s="259">
        <v>0.01</v>
      </c>
      <c r="K46" s="342">
        <f>SUM(K33+K39)*J46</f>
        <v>15.134715088999998</v>
      </c>
    </row>
    <row r="47" spans="1:11" ht="20.100000000000001" customHeight="1">
      <c r="A47" s="277" t="s">
        <v>12</v>
      </c>
      <c r="B47" s="531" t="s">
        <v>48</v>
      </c>
      <c r="C47" s="531"/>
      <c r="D47" s="531"/>
      <c r="E47" s="531"/>
      <c r="F47" s="531"/>
      <c r="G47" s="531"/>
      <c r="H47" s="531"/>
      <c r="I47" s="531"/>
      <c r="J47" s="259">
        <v>2E-3</v>
      </c>
      <c r="K47" s="342">
        <f>SUM(K33+K39)*J47</f>
        <v>3.0269430177999999</v>
      </c>
    </row>
    <row r="48" spans="1:11" ht="20.100000000000001" customHeight="1">
      <c r="A48" s="277" t="s">
        <v>14</v>
      </c>
      <c r="B48" s="531" t="s">
        <v>363</v>
      </c>
      <c r="C48" s="531"/>
      <c r="D48" s="531"/>
      <c r="E48" s="531"/>
      <c r="F48" s="531"/>
      <c r="G48" s="531"/>
      <c r="H48" s="531"/>
      <c r="I48" s="531"/>
      <c r="J48" s="259">
        <v>2.5000000000000001E-2</v>
      </c>
      <c r="K48" s="342">
        <f>SUM(K33+K39)*J48</f>
        <v>37.836787722499999</v>
      </c>
    </row>
    <row r="49" spans="1:11" ht="20.100000000000001" customHeight="1">
      <c r="A49" s="277" t="s">
        <v>17</v>
      </c>
      <c r="B49" s="531" t="s">
        <v>50</v>
      </c>
      <c r="C49" s="531"/>
      <c r="D49" s="531"/>
      <c r="E49" s="531"/>
      <c r="F49" s="531"/>
      <c r="G49" s="531"/>
      <c r="H49" s="531"/>
      <c r="I49" s="531"/>
      <c r="J49" s="259">
        <v>0.08</v>
      </c>
      <c r="K49" s="342">
        <f>SUM(K33+K39)*J49</f>
        <v>121.07772071199999</v>
      </c>
    </row>
    <row r="50" spans="1:11" ht="20.100000000000001" customHeight="1">
      <c r="A50" s="277" t="s">
        <v>19</v>
      </c>
      <c r="B50" s="531" t="s">
        <v>405</v>
      </c>
      <c r="C50" s="531"/>
      <c r="D50" s="531"/>
      <c r="E50" s="531"/>
      <c r="F50" s="255"/>
      <c r="G50" s="256" t="s">
        <v>406</v>
      </c>
      <c r="H50" s="564"/>
      <c r="I50" s="564"/>
      <c r="J50" s="259">
        <f>ROUND(F50*H50,2)</f>
        <v>0</v>
      </c>
      <c r="K50" s="342">
        <f>SUM(K33+K39)*J50</f>
        <v>0</v>
      </c>
    </row>
    <row r="51" spans="1:11" ht="20.100000000000001" customHeight="1">
      <c r="A51" s="277" t="s">
        <v>135</v>
      </c>
      <c r="B51" s="540" t="s">
        <v>52</v>
      </c>
      <c r="C51" s="541"/>
      <c r="D51" s="541"/>
      <c r="E51" s="541"/>
      <c r="F51" s="541"/>
      <c r="G51" s="541"/>
      <c r="H51" s="541"/>
      <c r="I51" s="542"/>
      <c r="J51" s="259">
        <f>IF('[1]Dados  do Licitante'!A50="Simples Nacional",0%,0.6%)</f>
        <v>6.0000000000000001E-3</v>
      </c>
      <c r="K51" s="342">
        <f>SUM(K33+K39)*J51</f>
        <v>9.0808290533999987</v>
      </c>
    </row>
    <row r="52" spans="1:11" ht="20.100000000000001" customHeight="1">
      <c r="A52" s="565"/>
      <c r="B52" s="565"/>
      <c r="C52" s="565"/>
      <c r="D52" s="565"/>
      <c r="E52" s="565"/>
      <c r="F52" s="565"/>
      <c r="G52" s="565"/>
      <c r="H52" s="565"/>
      <c r="I52" s="565"/>
      <c r="J52" s="565"/>
      <c r="K52" s="565"/>
    </row>
    <row r="53" spans="1:11" ht="20.100000000000001" customHeight="1">
      <c r="A53" s="556" t="s">
        <v>407</v>
      </c>
      <c r="B53" s="556"/>
      <c r="C53" s="556"/>
      <c r="D53" s="556"/>
      <c r="E53" s="556"/>
      <c r="F53" s="556"/>
      <c r="G53" s="556"/>
      <c r="H53" s="556"/>
      <c r="I53" s="556"/>
      <c r="J53" s="556"/>
      <c r="K53" s="281"/>
    </row>
    <row r="54" spans="1:11" ht="20.100000000000001" customHeight="1">
      <c r="A54" s="277" t="s">
        <v>6</v>
      </c>
      <c r="B54" s="547" t="s">
        <v>78</v>
      </c>
      <c r="C54" s="547"/>
      <c r="D54" s="547"/>
      <c r="E54" s="547"/>
      <c r="F54" s="547"/>
      <c r="G54" s="547"/>
      <c r="H54" s="547"/>
      <c r="I54" s="547"/>
      <c r="J54" s="547"/>
      <c r="K54" s="257">
        <f>'Uniforme + Transport. + V. Alim'!C54</f>
        <v>0</v>
      </c>
    </row>
    <row r="55" spans="1:11" ht="20.100000000000001" customHeight="1">
      <c r="A55" s="277" t="s">
        <v>8</v>
      </c>
      <c r="B55" s="547" t="s">
        <v>408</v>
      </c>
      <c r="C55" s="547"/>
      <c r="D55" s="547"/>
      <c r="E55" s="547"/>
      <c r="F55" s="547"/>
      <c r="G55" s="547"/>
      <c r="H55" s="547"/>
      <c r="I55" s="547"/>
      <c r="J55" s="547"/>
      <c r="K55" s="257">
        <f>'Uniforme + Transport. + V. Alim'!F34</f>
        <v>0</v>
      </c>
    </row>
    <row r="56" spans="1:11" ht="20.100000000000001" customHeight="1">
      <c r="A56" s="277" t="s">
        <v>10</v>
      </c>
      <c r="B56" s="547" t="s">
        <v>460</v>
      </c>
      <c r="C56" s="547"/>
      <c r="D56" s="547"/>
      <c r="E56" s="547"/>
      <c r="F56" s="547"/>
      <c r="G56" s="547"/>
      <c r="H56" s="547"/>
      <c r="I56" s="547"/>
      <c r="J56" s="547"/>
      <c r="K56" s="310">
        <v>7.25</v>
      </c>
    </row>
    <row r="57" spans="1:11" ht="20.100000000000001" customHeight="1">
      <c r="A57" s="277" t="s">
        <v>12</v>
      </c>
      <c r="B57" s="547" t="s">
        <v>463</v>
      </c>
      <c r="C57" s="547"/>
      <c r="D57" s="547"/>
      <c r="E57" s="547"/>
      <c r="F57" s="547"/>
      <c r="G57" s="547"/>
      <c r="H57" s="547"/>
      <c r="I57" s="547"/>
      <c r="J57" s="547"/>
      <c r="K57" s="310">
        <v>2</v>
      </c>
    </row>
    <row r="58" spans="1:11" ht="20.100000000000001" customHeight="1">
      <c r="A58" s="277" t="s">
        <v>14</v>
      </c>
      <c r="B58" s="547" t="s">
        <v>461</v>
      </c>
      <c r="C58" s="547"/>
      <c r="D58" s="547"/>
      <c r="E58" s="547"/>
      <c r="F58" s="547"/>
      <c r="G58" s="547"/>
      <c r="H58" s="547"/>
      <c r="I58" s="547"/>
      <c r="J58" s="547"/>
      <c r="K58" s="310">
        <v>18</v>
      </c>
    </row>
    <row r="59" spans="1:11" ht="20.100000000000001" customHeight="1">
      <c r="A59" s="277" t="s">
        <v>17</v>
      </c>
      <c r="B59" s="547" t="s">
        <v>462</v>
      </c>
      <c r="C59" s="547"/>
      <c r="D59" s="547"/>
      <c r="E59" s="547"/>
      <c r="F59" s="547"/>
      <c r="G59" s="547"/>
      <c r="H59" s="547"/>
      <c r="I59" s="547"/>
      <c r="J59" s="547"/>
      <c r="K59" s="310">
        <v>24</v>
      </c>
    </row>
    <row r="60" spans="1:11" ht="20.100000000000001" customHeight="1">
      <c r="A60" s="277"/>
      <c r="B60" s="556" t="s">
        <v>226</v>
      </c>
      <c r="C60" s="556"/>
      <c r="D60" s="556"/>
      <c r="E60" s="556"/>
      <c r="F60" s="556"/>
      <c r="G60" s="556"/>
      <c r="H60" s="556"/>
      <c r="I60" s="556"/>
      <c r="J60" s="556"/>
      <c r="K60" s="278">
        <f>SUM(K54:K59)</f>
        <v>51.25</v>
      </c>
    </row>
    <row r="61" spans="1:11" ht="20.100000000000001" customHeight="1">
      <c r="A61" s="554"/>
      <c r="B61" s="554"/>
      <c r="C61" s="554"/>
      <c r="D61" s="554"/>
      <c r="E61" s="554"/>
      <c r="F61" s="554"/>
      <c r="G61" s="554"/>
      <c r="H61" s="554"/>
      <c r="I61" s="554"/>
      <c r="J61" s="554"/>
      <c r="K61" s="554"/>
    </row>
    <row r="62" spans="1:11" ht="20.100000000000001" customHeight="1">
      <c r="A62" s="556" t="s">
        <v>409</v>
      </c>
      <c r="B62" s="556"/>
      <c r="C62" s="556"/>
      <c r="D62" s="556"/>
      <c r="E62" s="556"/>
      <c r="F62" s="556"/>
      <c r="G62" s="556"/>
      <c r="H62" s="556"/>
      <c r="I62" s="556"/>
      <c r="J62" s="556"/>
      <c r="K62" s="281"/>
    </row>
    <row r="63" spans="1:11" ht="20.100000000000001" customHeight="1">
      <c r="A63" s="251" t="s">
        <v>356</v>
      </c>
      <c r="B63" s="547" t="s">
        <v>410</v>
      </c>
      <c r="C63" s="547"/>
      <c r="D63" s="547"/>
      <c r="E63" s="547"/>
      <c r="F63" s="547"/>
      <c r="G63" s="547"/>
      <c r="H63" s="547"/>
      <c r="I63" s="547"/>
      <c r="J63" s="252"/>
      <c r="K63" s="247">
        <f>K39</f>
        <v>256.74850889999999</v>
      </c>
    </row>
    <row r="64" spans="1:11" ht="20.100000000000001" customHeight="1">
      <c r="A64" s="251" t="s">
        <v>362</v>
      </c>
      <c r="B64" s="547" t="s">
        <v>374</v>
      </c>
      <c r="C64" s="547"/>
      <c r="D64" s="547"/>
      <c r="E64" s="547"/>
      <c r="F64" s="547"/>
      <c r="G64" s="547"/>
      <c r="H64" s="547"/>
      <c r="I64" s="547"/>
      <c r="J64" s="252"/>
      <c r="K64" s="247">
        <f>K43</f>
        <v>511.55337000819998</v>
      </c>
    </row>
    <row r="65" spans="1:15" ht="20.100000000000001" customHeight="1">
      <c r="A65" s="251" t="s">
        <v>365</v>
      </c>
      <c r="B65" s="547" t="s">
        <v>411</v>
      </c>
      <c r="C65" s="547"/>
      <c r="D65" s="547"/>
      <c r="E65" s="547"/>
      <c r="F65" s="547"/>
      <c r="G65" s="547"/>
      <c r="H65" s="547"/>
      <c r="I65" s="547"/>
      <c r="J65" s="547"/>
      <c r="K65" s="247">
        <f>K60</f>
        <v>51.25</v>
      </c>
    </row>
    <row r="66" spans="1:15" ht="20.100000000000001" customHeight="1">
      <c r="A66" s="277"/>
      <c r="B66" s="556" t="s">
        <v>226</v>
      </c>
      <c r="C66" s="556"/>
      <c r="D66" s="556"/>
      <c r="E66" s="556"/>
      <c r="F66" s="556"/>
      <c r="G66" s="556"/>
      <c r="H66" s="556"/>
      <c r="I66" s="556"/>
      <c r="J66" s="556"/>
      <c r="K66" s="278">
        <f>K63+K64+K65</f>
        <v>819.55187890820002</v>
      </c>
    </row>
    <row r="67" spans="1:15" ht="20.100000000000001" customHeight="1">
      <c r="A67" s="554"/>
      <c r="B67" s="554"/>
      <c r="C67" s="554"/>
      <c r="D67" s="554"/>
      <c r="E67" s="554"/>
      <c r="F67" s="554"/>
      <c r="G67" s="554"/>
      <c r="H67" s="554"/>
      <c r="I67" s="554"/>
      <c r="J67" s="554"/>
      <c r="K67" s="554"/>
    </row>
    <row r="68" spans="1:15" ht="20.100000000000001" customHeight="1">
      <c r="A68" s="556" t="s">
        <v>412</v>
      </c>
      <c r="B68" s="556"/>
      <c r="C68" s="556"/>
      <c r="D68" s="556"/>
      <c r="E68" s="556"/>
      <c r="F68" s="556"/>
      <c r="G68" s="556"/>
      <c r="H68" s="556"/>
      <c r="I68" s="556"/>
      <c r="J68" s="556"/>
      <c r="K68" s="281"/>
    </row>
    <row r="69" spans="1:15" ht="22.5" customHeight="1">
      <c r="A69" s="277" t="s">
        <v>6</v>
      </c>
      <c r="B69" s="561" t="s">
        <v>375</v>
      </c>
      <c r="C69" s="561"/>
      <c r="D69" s="246">
        <v>30</v>
      </c>
      <c r="E69" s="246" t="s">
        <v>413</v>
      </c>
      <c r="F69" s="548" t="s">
        <v>414</v>
      </c>
      <c r="G69" s="548"/>
      <c r="H69" s="562">
        <f>'[1]Dados  do Licitante'!H86</f>
        <v>0.05</v>
      </c>
      <c r="I69" s="563"/>
      <c r="J69" s="258">
        <f>D69/360*H69</f>
        <v>4.1666666666666666E-3</v>
      </c>
      <c r="K69" s="247">
        <f t="shared" ref="K69:K74" si="0">J69*$K$33</f>
        <v>5.236345833333333</v>
      </c>
    </row>
    <row r="70" spans="1:15" ht="20.100000000000001" customHeight="1">
      <c r="A70" s="277" t="s">
        <v>8</v>
      </c>
      <c r="B70" s="548" t="s">
        <v>415</v>
      </c>
      <c r="C70" s="548"/>
      <c r="D70" s="548"/>
      <c r="E70" s="548"/>
      <c r="F70" s="548"/>
      <c r="G70" s="548"/>
      <c r="H70" s="548"/>
      <c r="I70" s="548"/>
      <c r="J70" s="258">
        <f>J49*J69</f>
        <v>3.3333333333333332E-4</v>
      </c>
      <c r="K70" s="247">
        <f t="shared" si="0"/>
        <v>0.41890766666666662</v>
      </c>
    </row>
    <row r="71" spans="1:15" ht="27.75" customHeight="1">
      <c r="A71" s="277" t="s">
        <v>10</v>
      </c>
      <c r="B71" s="561" t="s">
        <v>416</v>
      </c>
      <c r="C71" s="561"/>
      <c r="D71" s="561"/>
      <c r="E71" s="561"/>
      <c r="F71" s="561"/>
      <c r="G71" s="561"/>
      <c r="H71" s="561"/>
      <c r="I71" s="561"/>
      <c r="J71" s="258">
        <v>4.3499999999999997E-2</v>
      </c>
      <c r="K71" s="247">
        <f t="shared" si="0"/>
        <v>54.667450499999994</v>
      </c>
      <c r="M71" s="267"/>
      <c r="N71" s="267"/>
      <c r="O71" s="267"/>
    </row>
    <row r="72" spans="1:15" ht="20.100000000000001" customHeight="1">
      <c r="A72" s="277" t="s">
        <v>12</v>
      </c>
      <c r="B72" s="548" t="s">
        <v>417</v>
      </c>
      <c r="C72" s="548"/>
      <c r="D72" s="548"/>
      <c r="E72" s="548"/>
      <c r="F72" s="548"/>
      <c r="G72" s="548"/>
      <c r="H72" s="548"/>
      <c r="I72" s="548"/>
      <c r="J72" s="258">
        <f>7/360</f>
        <v>1.9444444444444445E-2</v>
      </c>
      <c r="K72" s="247">
        <f>J72*$K$33</f>
        <v>24.436280555555555</v>
      </c>
      <c r="M72" s="267"/>
      <c r="N72" s="267"/>
      <c r="O72" s="267"/>
    </row>
    <row r="73" spans="1:15" ht="20.100000000000001" customHeight="1">
      <c r="A73" s="277" t="s">
        <v>14</v>
      </c>
      <c r="B73" s="548" t="s">
        <v>418</v>
      </c>
      <c r="C73" s="548"/>
      <c r="D73" s="548"/>
      <c r="E73" s="548"/>
      <c r="F73" s="548"/>
      <c r="G73" s="548"/>
      <c r="H73" s="548"/>
      <c r="I73" s="548"/>
      <c r="J73" s="258">
        <f>J72*J43</f>
        <v>6.5722222222222241E-3</v>
      </c>
      <c r="K73" s="247">
        <f t="shared" si="0"/>
        <v>8.2594628277777797</v>
      </c>
      <c r="M73" s="267"/>
      <c r="N73" s="267"/>
      <c r="O73" s="267"/>
    </row>
    <row r="74" spans="1:15" ht="20.100000000000001" customHeight="1">
      <c r="A74" s="277" t="s">
        <v>17</v>
      </c>
      <c r="B74" s="548" t="s">
        <v>445</v>
      </c>
      <c r="C74" s="548"/>
      <c r="D74" s="548"/>
      <c r="E74" s="548"/>
      <c r="F74" s="548"/>
      <c r="G74" s="548"/>
      <c r="H74" s="548"/>
      <c r="I74" s="548"/>
      <c r="J74" s="259">
        <v>4.7600000000000003E-2</v>
      </c>
      <c r="K74" s="247">
        <f t="shared" si="0"/>
        <v>59.820014800000003</v>
      </c>
      <c r="M74" s="267"/>
      <c r="N74" s="267"/>
      <c r="O74" s="267"/>
    </row>
    <row r="75" spans="1:15" ht="20.100000000000001" customHeight="1">
      <c r="A75" s="556" t="s">
        <v>226</v>
      </c>
      <c r="B75" s="556"/>
      <c r="C75" s="556"/>
      <c r="D75" s="556"/>
      <c r="E75" s="556"/>
      <c r="F75" s="556"/>
      <c r="G75" s="556"/>
      <c r="H75" s="556"/>
      <c r="I75" s="556"/>
      <c r="J75" s="276"/>
      <c r="K75" s="278">
        <f>SUM(K69:K74)</f>
        <v>152.83846218333332</v>
      </c>
    </row>
    <row r="76" spans="1:15" ht="20.100000000000001" customHeight="1">
      <c r="A76" s="554"/>
      <c r="B76" s="554"/>
      <c r="C76" s="554"/>
      <c r="D76" s="554"/>
      <c r="E76" s="554"/>
      <c r="F76" s="554"/>
      <c r="G76" s="554"/>
      <c r="H76" s="554"/>
      <c r="I76" s="554"/>
      <c r="J76" s="554"/>
      <c r="K76" s="554"/>
    </row>
    <row r="77" spans="1:15" ht="20.100000000000001" customHeight="1">
      <c r="A77" s="552" t="s">
        <v>419</v>
      </c>
      <c r="B77" s="490"/>
      <c r="C77" s="490"/>
      <c r="D77" s="490"/>
      <c r="E77" s="490"/>
      <c r="F77" s="490"/>
      <c r="G77" s="490"/>
      <c r="H77" s="490"/>
      <c r="I77" s="490"/>
      <c r="J77" s="553"/>
      <c r="K77" s="559"/>
    </row>
    <row r="78" spans="1:15" ht="20.100000000000001" customHeight="1">
      <c r="A78" s="552" t="s">
        <v>420</v>
      </c>
      <c r="B78" s="555"/>
      <c r="C78" s="555"/>
      <c r="D78" s="555"/>
      <c r="E78" s="555"/>
      <c r="F78" s="555"/>
      <c r="G78" s="555"/>
      <c r="H78" s="555"/>
      <c r="I78" s="555"/>
      <c r="J78" s="560"/>
      <c r="K78" s="559"/>
    </row>
    <row r="79" spans="1:15" ht="20.100000000000001" customHeight="1">
      <c r="A79" s="277" t="s">
        <v>6</v>
      </c>
      <c r="B79" s="547" t="s">
        <v>368</v>
      </c>
      <c r="C79" s="547"/>
      <c r="D79" s="547"/>
      <c r="E79" s="547"/>
      <c r="F79" s="547"/>
      <c r="G79" s="547"/>
      <c r="H79" s="547"/>
      <c r="I79" s="547"/>
      <c r="J79" s="259">
        <v>1.01E-2</v>
      </c>
      <c r="K79" s="342">
        <f>J79*(K33+K66+K75)</f>
        <v>22.514044745024485</v>
      </c>
    </row>
    <row r="80" spans="1:15" ht="20.100000000000001" customHeight="1">
      <c r="A80" s="277" t="s">
        <v>8</v>
      </c>
      <c r="B80" s="547" t="s">
        <v>367</v>
      </c>
      <c r="C80" s="547"/>
      <c r="D80" s="547"/>
      <c r="E80" s="547"/>
      <c r="F80" s="547"/>
      <c r="G80" s="547"/>
      <c r="H80" s="547"/>
      <c r="I80" s="547"/>
      <c r="J80" s="258">
        <v>8.2000000000000007E-3</v>
      </c>
      <c r="K80" s="342">
        <f>J80*(K33+K66+K75)</f>
        <v>18.278729396950574</v>
      </c>
    </row>
    <row r="81" spans="1:11" ht="20.100000000000001" customHeight="1">
      <c r="A81" s="277" t="s">
        <v>10</v>
      </c>
      <c r="B81" s="547" t="s">
        <v>421</v>
      </c>
      <c r="C81" s="547"/>
      <c r="D81" s="547"/>
      <c r="E81" s="547"/>
      <c r="F81" s="547"/>
      <c r="G81" s="547"/>
      <c r="H81" s="547"/>
      <c r="I81" s="547"/>
      <c r="J81" s="258">
        <v>2.0000000000000001E-4</v>
      </c>
      <c r="K81" s="342">
        <f>J81*(K33+K66+K75)</f>
        <v>0.44582266821830663</v>
      </c>
    </row>
    <row r="82" spans="1:11" ht="20.100000000000001" customHeight="1">
      <c r="A82" s="277" t="s">
        <v>12</v>
      </c>
      <c r="B82" s="558" t="s">
        <v>422</v>
      </c>
      <c r="C82" s="558"/>
      <c r="D82" s="558"/>
      <c r="E82" s="558"/>
      <c r="F82" s="558"/>
      <c r="G82" s="558"/>
      <c r="H82" s="558"/>
      <c r="I82" s="558"/>
      <c r="J82" s="258">
        <v>3.3E-3</v>
      </c>
      <c r="K82" s="342">
        <f>J82*(K33+K66+K75)</f>
        <v>7.3560740256020596</v>
      </c>
    </row>
    <row r="83" spans="1:11" ht="20.100000000000001" customHeight="1">
      <c r="A83" s="277" t="s">
        <v>14</v>
      </c>
      <c r="B83" s="558" t="s">
        <v>369</v>
      </c>
      <c r="C83" s="558"/>
      <c r="D83" s="558"/>
      <c r="E83" s="558"/>
      <c r="F83" s="558"/>
      <c r="G83" s="558"/>
      <c r="H83" s="558"/>
      <c r="I83" s="558"/>
      <c r="J83" s="258">
        <v>5.9999999999999995E-4</v>
      </c>
      <c r="K83" s="342">
        <f>J83*(K33+K66+K75)</f>
        <v>1.3374680046549197</v>
      </c>
    </row>
    <row r="84" spans="1:11" ht="20.100000000000001" customHeight="1">
      <c r="A84" s="277" t="s">
        <v>17</v>
      </c>
      <c r="B84" s="547" t="s">
        <v>83</v>
      </c>
      <c r="C84" s="547"/>
      <c r="D84" s="547"/>
      <c r="E84" s="547"/>
      <c r="F84" s="547"/>
      <c r="G84" s="547"/>
      <c r="H84" s="547"/>
      <c r="I84" s="547"/>
      <c r="J84" s="258"/>
      <c r="K84" s="249"/>
    </row>
    <row r="85" spans="1:11" ht="20.100000000000001" customHeight="1">
      <c r="A85" s="556" t="s">
        <v>226</v>
      </c>
      <c r="B85" s="556"/>
      <c r="C85" s="556"/>
      <c r="D85" s="556"/>
      <c r="E85" s="556"/>
      <c r="F85" s="556"/>
      <c r="G85" s="556"/>
      <c r="H85" s="556"/>
      <c r="I85" s="556"/>
      <c r="J85" s="282">
        <f>SUM(J79:J84)</f>
        <v>2.24E-2</v>
      </c>
      <c r="K85" s="283">
        <f>SUM(K79:K84)</f>
        <v>49.932138840450349</v>
      </c>
    </row>
    <row r="86" spans="1:11" ht="20.100000000000001" customHeight="1">
      <c r="A86" s="554"/>
      <c r="B86" s="554"/>
      <c r="C86" s="554"/>
      <c r="D86" s="554"/>
      <c r="E86" s="554"/>
      <c r="F86" s="554"/>
      <c r="G86" s="554"/>
      <c r="H86" s="554"/>
      <c r="I86" s="554"/>
      <c r="J86" s="554"/>
      <c r="K86" s="554"/>
    </row>
    <row r="87" spans="1:11" ht="20.100000000000001" customHeight="1">
      <c r="A87" s="556" t="s">
        <v>423</v>
      </c>
      <c r="B87" s="556"/>
      <c r="C87" s="556"/>
      <c r="D87" s="556"/>
      <c r="E87" s="556"/>
      <c r="F87" s="556"/>
      <c r="G87" s="556"/>
      <c r="H87" s="556"/>
      <c r="I87" s="556"/>
      <c r="J87" s="556"/>
      <c r="K87" s="281"/>
    </row>
    <row r="88" spans="1:11" ht="20.100000000000001" customHeight="1">
      <c r="A88" s="277" t="s">
        <v>6</v>
      </c>
      <c r="B88" s="548" t="s">
        <v>424</v>
      </c>
      <c r="C88" s="548"/>
      <c r="D88" s="548"/>
      <c r="E88" s="548"/>
      <c r="F88" s="548"/>
      <c r="G88" s="548"/>
      <c r="H88" s="548"/>
      <c r="I88" s="548"/>
      <c r="J88" s="261"/>
      <c r="K88" s="260"/>
    </row>
    <row r="89" spans="1:11" ht="20.100000000000001" customHeight="1">
      <c r="A89" s="277"/>
      <c r="B89" s="548" t="s">
        <v>226</v>
      </c>
      <c r="C89" s="548"/>
      <c r="D89" s="548"/>
      <c r="E89" s="548"/>
      <c r="F89" s="548"/>
      <c r="G89" s="548"/>
      <c r="H89" s="548"/>
      <c r="I89" s="548"/>
      <c r="J89" s="261"/>
      <c r="K89" s="260"/>
    </row>
    <row r="90" spans="1:11" ht="20.100000000000001" customHeight="1">
      <c r="A90" s="554"/>
      <c r="B90" s="554"/>
      <c r="C90" s="554"/>
      <c r="D90" s="554"/>
      <c r="E90" s="554"/>
      <c r="F90" s="554"/>
      <c r="G90" s="554"/>
      <c r="H90" s="554"/>
      <c r="I90" s="554"/>
      <c r="J90" s="554"/>
      <c r="K90" s="554"/>
    </row>
    <row r="91" spans="1:11" ht="20.100000000000001" customHeight="1">
      <c r="A91" s="556" t="s">
        <v>425</v>
      </c>
      <c r="B91" s="556"/>
      <c r="C91" s="556"/>
      <c r="D91" s="556"/>
      <c r="E91" s="556"/>
      <c r="F91" s="556"/>
      <c r="G91" s="556"/>
      <c r="H91" s="556"/>
      <c r="I91" s="556"/>
      <c r="J91" s="556"/>
      <c r="K91" s="281"/>
    </row>
    <row r="92" spans="1:11" ht="20.100000000000001" customHeight="1">
      <c r="A92" s="277" t="s">
        <v>366</v>
      </c>
      <c r="B92" s="547" t="s">
        <v>426</v>
      </c>
      <c r="C92" s="547"/>
      <c r="D92" s="547"/>
      <c r="E92" s="547"/>
      <c r="F92" s="547"/>
      <c r="G92" s="547"/>
      <c r="H92" s="547"/>
      <c r="I92" s="547"/>
      <c r="J92" s="246"/>
      <c r="K92" s="249">
        <f>K85</f>
        <v>49.932138840450349</v>
      </c>
    </row>
    <row r="93" spans="1:11" ht="20.100000000000001" customHeight="1">
      <c r="A93" s="277" t="s">
        <v>370</v>
      </c>
      <c r="B93" s="547" t="s">
        <v>371</v>
      </c>
      <c r="C93" s="547"/>
      <c r="D93" s="547"/>
      <c r="E93" s="547"/>
      <c r="F93" s="547"/>
      <c r="G93" s="547"/>
      <c r="H93" s="547"/>
      <c r="I93" s="547"/>
      <c r="J93" s="246"/>
      <c r="K93" s="249">
        <f>K89</f>
        <v>0</v>
      </c>
    </row>
    <row r="94" spans="1:11" ht="20.100000000000001" customHeight="1">
      <c r="A94" s="277"/>
      <c r="B94" s="554" t="s">
        <v>226</v>
      </c>
      <c r="C94" s="554"/>
      <c r="D94" s="554"/>
      <c r="E94" s="554"/>
      <c r="F94" s="554"/>
      <c r="G94" s="554"/>
      <c r="H94" s="554"/>
      <c r="I94" s="554"/>
      <c r="J94" s="261"/>
      <c r="K94" s="249">
        <f>K92+K93</f>
        <v>49.932138840450349</v>
      </c>
    </row>
    <row r="95" spans="1:11" ht="20.100000000000001" customHeight="1">
      <c r="A95" s="554"/>
      <c r="B95" s="554"/>
      <c r="C95" s="554"/>
      <c r="D95" s="554"/>
      <c r="E95" s="554"/>
      <c r="F95" s="554"/>
      <c r="G95" s="554"/>
      <c r="H95" s="554"/>
      <c r="I95" s="554"/>
      <c r="J95" s="554"/>
      <c r="K95" s="554"/>
    </row>
    <row r="96" spans="1:11" ht="20.100000000000001" customHeight="1">
      <c r="A96" s="552" t="s">
        <v>427</v>
      </c>
      <c r="B96" s="555"/>
      <c r="C96" s="555"/>
      <c r="D96" s="555"/>
      <c r="E96" s="555"/>
      <c r="F96" s="490"/>
      <c r="G96" s="490"/>
      <c r="H96" s="490"/>
      <c r="I96" s="490"/>
      <c r="J96" s="553"/>
      <c r="K96" s="281"/>
    </row>
    <row r="97" spans="1:11" ht="20.100000000000001" customHeight="1">
      <c r="A97" s="277" t="s">
        <v>6</v>
      </c>
      <c r="B97" s="547" t="s">
        <v>428</v>
      </c>
      <c r="C97" s="547"/>
      <c r="D97" s="547"/>
      <c r="E97" s="547"/>
      <c r="F97" s="547"/>
      <c r="G97" s="547"/>
      <c r="H97" s="547"/>
      <c r="I97" s="547"/>
      <c r="J97" s="547"/>
      <c r="K97" s="257">
        <f>'Uniforme + Transport. + V. Alim'!F13</f>
        <v>0</v>
      </c>
    </row>
    <row r="98" spans="1:11" ht="20.100000000000001" customHeight="1">
      <c r="A98" s="277" t="s">
        <v>8</v>
      </c>
      <c r="B98" s="543" t="s">
        <v>372</v>
      </c>
      <c r="C98" s="544"/>
      <c r="D98" s="544"/>
      <c r="E98" s="545"/>
      <c r="F98" s="545"/>
      <c r="G98" s="545"/>
      <c r="H98" s="545"/>
      <c r="I98" s="545"/>
      <c r="J98" s="546"/>
      <c r="K98" s="257">
        <f>'Material + Equip.'!E83</f>
        <v>0</v>
      </c>
    </row>
    <row r="99" spans="1:11" ht="20.100000000000001" customHeight="1">
      <c r="A99" s="277" t="s">
        <v>446</v>
      </c>
      <c r="B99" s="547" t="s">
        <v>429</v>
      </c>
      <c r="C99" s="547"/>
      <c r="D99" s="547"/>
      <c r="E99" s="548" t="s">
        <v>430</v>
      </c>
      <c r="F99" s="548"/>
      <c r="G99" s="548"/>
      <c r="H99" s="548"/>
      <c r="I99" s="548"/>
      <c r="J99" s="548"/>
      <c r="K99" s="257">
        <f>'Material + Equip.'!E84</f>
        <v>0</v>
      </c>
    </row>
    <row r="100" spans="1:11" ht="20.100000000000001" customHeight="1">
      <c r="A100" s="277" t="s">
        <v>447</v>
      </c>
      <c r="B100" s="547" t="s">
        <v>448</v>
      </c>
      <c r="C100" s="547"/>
      <c r="D100" s="547"/>
      <c r="E100" s="549"/>
      <c r="F100" s="550"/>
      <c r="G100" s="550"/>
      <c r="H100" s="550"/>
      <c r="I100" s="550"/>
      <c r="J100" s="551"/>
      <c r="K100" s="262"/>
    </row>
    <row r="101" spans="1:11" ht="20.100000000000001" customHeight="1">
      <c r="A101" s="552" t="s">
        <v>431</v>
      </c>
      <c r="B101" s="490"/>
      <c r="C101" s="490"/>
      <c r="D101" s="490"/>
      <c r="E101" s="490"/>
      <c r="F101" s="490"/>
      <c r="G101" s="490"/>
      <c r="H101" s="490"/>
      <c r="I101" s="490"/>
      <c r="J101" s="553"/>
      <c r="K101" s="278">
        <f>SUM(K97:K100)</f>
        <v>0</v>
      </c>
    </row>
    <row r="102" spans="1:11" ht="20.100000000000001" customHeight="1">
      <c r="A102" s="557"/>
      <c r="B102" s="557"/>
      <c r="C102" s="557"/>
      <c r="D102" s="557"/>
      <c r="E102" s="557"/>
      <c r="F102" s="557"/>
      <c r="G102" s="557"/>
      <c r="H102" s="557"/>
      <c r="I102" s="557"/>
      <c r="J102" s="557"/>
      <c r="K102" s="557"/>
    </row>
    <row r="103" spans="1:11" ht="20.100000000000001" customHeight="1">
      <c r="A103" s="530" t="s">
        <v>438</v>
      </c>
      <c r="B103" s="530"/>
      <c r="C103" s="530"/>
      <c r="D103" s="530"/>
      <c r="E103" s="530"/>
      <c r="F103" s="530"/>
      <c r="G103" s="530"/>
      <c r="H103" s="530"/>
      <c r="I103" s="530"/>
      <c r="J103" s="530"/>
      <c r="K103" s="281"/>
    </row>
    <row r="104" spans="1:11" ht="20.100000000000001" customHeight="1">
      <c r="A104" s="277" t="s">
        <v>6</v>
      </c>
      <c r="B104" s="531" t="s">
        <v>439</v>
      </c>
      <c r="C104" s="531"/>
      <c r="D104" s="531"/>
      <c r="E104" s="531"/>
      <c r="F104" s="531"/>
      <c r="G104" s="531"/>
      <c r="H104" s="531"/>
      <c r="I104" s="531"/>
      <c r="J104" s="270">
        <v>0.03</v>
      </c>
      <c r="K104" s="268">
        <f>K120*J104</f>
        <v>68.37136439795951</v>
      </c>
    </row>
    <row r="105" spans="1:11" ht="20.100000000000001" customHeight="1">
      <c r="A105" s="277" t="s">
        <v>8</v>
      </c>
      <c r="B105" s="531" t="s">
        <v>99</v>
      </c>
      <c r="C105" s="531"/>
      <c r="D105" s="531"/>
      <c r="E105" s="531"/>
      <c r="F105" s="531"/>
      <c r="G105" s="531"/>
      <c r="H105" s="531"/>
      <c r="I105" s="531"/>
      <c r="J105" s="270">
        <v>6.7900000000000002E-2</v>
      </c>
      <c r="K105" s="268">
        <f>(K120+K104)*J105</f>
        <v>159.38960373000316</v>
      </c>
    </row>
    <row r="106" spans="1:11" ht="20.100000000000001" customHeight="1">
      <c r="A106" s="277" t="s">
        <v>10</v>
      </c>
      <c r="B106" s="540" t="s">
        <v>453</v>
      </c>
      <c r="C106" s="541"/>
      <c r="D106" s="541"/>
      <c r="E106" s="541"/>
      <c r="F106" s="541"/>
      <c r="G106" s="541"/>
      <c r="H106" s="541"/>
      <c r="I106" s="542"/>
      <c r="J106" s="259">
        <f>SUM(J108+J109+J110)</f>
        <v>8.6499999999999994E-2</v>
      </c>
      <c r="K106" s="268">
        <f>SUM(K108+K109+K110)</f>
        <v>197.13743401411659</v>
      </c>
    </row>
    <row r="107" spans="1:11" ht="20.100000000000001" customHeight="1">
      <c r="A107" s="277"/>
      <c r="B107" s="540" t="s">
        <v>454</v>
      </c>
      <c r="C107" s="541"/>
      <c r="D107" s="541"/>
      <c r="E107" s="541"/>
      <c r="F107" s="541"/>
      <c r="G107" s="541"/>
      <c r="H107" s="541"/>
      <c r="I107" s="542"/>
      <c r="J107" s="271"/>
      <c r="K107" s="268"/>
    </row>
    <row r="108" spans="1:11" ht="20.100000000000001" customHeight="1">
      <c r="A108" s="277"/>
      <c r="B108" s="540" t="s">
        <v>450</v>
      </c>
      <c r="C108" s="541"/>
      <c r="D108" s="541"/>
      <c r="E108" s="541"/>
      <c r="F108" s="541"/>
      <c r="G108" s="541"/>
      <c r="H108" s="541"/>
      <c r="I108" s="542"/>
      <c r="J108" s="259">
        <v>0.03</v>
      </c>
      <c r="K108" s="268">
        <f>SUM(J108*K120)</f>
        <v>68.37136439795951</v>
      </c>
    </row>
    <row r="109" spans="1:11" ht="20.100000000000001" customHeight="1">
      <c r="A109" s="277"/>
      <c r="B109" s="540" t="s">
        <v>451</v>
      </c>
      <c r="C109" s="541"/>
      <c r="D109" s="541"/>
      <c r="E109" s="541"/>
      <c r="F109" s="541"/>
      <c r="G109" s="541"/>
      <c r="H109" s="541"/>
      <c r="I109" s="542"/>
      <c r="J109" s="259">
        <v>6.4999999999999997E-3</v>
      </c>
      <c r="K109" s="268">
        <f>SUM(J109*K120)</f>
        <v>14.813795619557894</v>
      </c>
    </row>
    <row r="110" spans="1:11" ht="20.100000000000001" customHeight="1">
      <c r="A110" s="277"/>
      <c r="B110" s="540" t="s">
        <v>452</v>
      </c>
      <c r="C110" s="541"/>
      <c r="D110" s="541"/>
      <c r="E110" s="541"/>
      <c r="F110" s="541"/>
      <c r="G110" s="541"/>
      <c r="H110" s="541"/>
      <c r="I110" s="542"/>
      <c r="J110" s="259">
        <v>0.05</v>
      </c>
      <c r="K110" s="268">
        <f>SUM(J110*K120)</f>
        <v>113.95227399659919</v>
      </c>
    </row>
    <row r="111" spans="1:11" ht="20.100000000000001" customHeight="1">
      <c r="A111" s="530" t="s">
        <v>440</v>
      </c>
      <c r="B111" s="530"/>
      <c r="C111" s="530"/>
      <c r="D111" s="530"/>
      <c r="E111" s="530"/>
      <c r="F111" s="530"/>
      <c r="G111" s="530"/>
      <c r="H111" s="530"/>
      <c r="I111" s="530"/>
      <c r="J111" s="530"/>
      <c r="K111" s="278">
        <f>SUM(K104:K106)</f>
        <v>424.89840214207925</v>
      </c>
    </row>
    <row r="112" spans="1:11" ht="20.100000000000001" customHeight="1">
      <c r="A112" s="521"/>
      <c r="B112" s="521"/>
      <c r="C112" s="521"/>
      <c r="D112" s="521"/>
      <c r="E112" s="521"/>
      <c r="F112" s="521"/>
      <c r="G112" s="521"/>
      <c r="H112" s="521"/>
      <c r="I112" s="521"/>
      <c r="J112" s="521"/>
      <c r="K112" s="521"/>
    </row>
    <row r="113" spans="1:11" ht="20.100000000000001" customHeight="1">
      <c r="A113" s="556" t="s">
        <v>376</v>
      </c>
      <c r="B113" s="556"/>
      <c r="C113" s="556"/>
      <c r="D113" s="556"/>
      <c r="E113" s="556"/>
      <c r="F113" s="556"/>
      <c r="G113" s="556"/>
      <c r="H113" s="556"/>
      <c r="I113" s="556"/>
      <c r="J113" s="556"/>
      <c r="K113" s="556"/>
    </row>
    <row r="114" spans="1:11" ht="20.100000000000001" customHeight="1">
      <c r="A114" s="530" t="s">
        <v>432</v>
      </c>
      <c r="B114" s="530"/>
      <c r="C114" s="530"/>
      <c r="D114" s="530"/>
      <c r="E114" s="530"/>
      <c r="F114" s="530"/>
      <c r="G114" s="530"/>
      <c r="H114" s="530"/>
      <c r="I114" s="530"/>
      <c r="J114" s="530"/>
      <c r="K114" s="281"/>
    </row>
    <row r="115" spans="1:11" ht="20.100000000000001" customHeight="1">
      <c r="A115" s="277" t="s">
        <v>6</v>
      </c>
      <c r="B115" s="531" t="s">
        <v>388</v>
      </c>
      <c r="C115" s="531"/>
      <c r="D115" s="531"/>
      <c r="E115" s="531"/>
      <c r="F115" s="531"/>
      <c r="G115" s="531"/>
      <c r="H115" s="531"/>
      <c r="I115" s="531"/>
      <c r="J115" s="531"/>
      <c r="K115" s="268">
        <f>K33</f>
        <v>1256.723</v>
      </c>
    </row>
    <row r="116" spans="1:11" ht="20.100000000000001" customHeight="1">
      <c r="A116" s="277" t="s">
        <v>8</v>
      </c>
      <c r="B116" s="531" t="s">
        <v>433</v>
      </c>
      <c r="C116" s="531"/>
      <c r="D116" s="531"/>
      <c r="E116" s="531"/>
      <c r="F116" s="531"/>
      <c r="G116" s="531"/>
      <c r="H116" s="531"/>
      <c r="I116" s="531"/>
      <c r="J116" s="531"/>
      <c r="K116" s="268">
        <f>K66</f>
        <v>819.55187890820002</v>
      </c>
    </row>
    <row r="117" spans="1:11" ht="20.100000000000001" customHeight="1">
      <c r="A117" s="277" t="s">
        <v>10</v>
      </c>
      <c r="B117" s="531" t="s">
        <v>434</v>
      </c>
      <c r="C117" s="531"/>
      <c r="D117" s="531"/>
      <c r="E117" s="531"/>
      <c r="F117" s="531"/>
      <c r="G117" s="531"/>
      <c r="H117" s="531"/>
      <c r="I117" s="531"/>
      <c r="J117" s="531"/>
      <c r="K117" s="268">
        <f>K75</f>
        <v>152.83846218333332</v>
      </c>
    </row>
    <row r="118" spans="1:11" ht="20.100000000000001" customHeight="1">
      <c r="A118" s="277" t="s">
        <v>12</v>
      </c>
      <c r="B118" s="531" t="s">
        <v>435</v>
      </c>
      <c r="C118" s="531"/>
      <c r="D118" s="531"/>
      <c r="E118" s="531"/>
      <c r="F118" s="531"/>
      <c r="G118" s="531"/>
      <c r="H118" s="531"/>
      <c r="I118" s="531"/>
      <c r="J118" s="531"/>
      <c r="K118" s="268">
        <f>K94</f>
        <v>49.932138840450349</v>
      </c>
    </row>
    <row r="119" spans="1:11" ht="20.100000000000001" customHeight="1">
      <c r="A119" s="277" t="s">
        <v>14</v>
      </c>
      <c r="B119" s="531" t="s">
        <v>436</v>
      </c>
      <c r="C119" s="531"/>
      <c r="D119" s="531"/>
      <c r="E119" s="531"/>
      <c r="F119" s="531"/>
      <c r="G119" s="531"/>
      <c r="H119" s="531"/>
      <c r="I119" s="531"/>
      <c r="J119" s="531"/>
      <c r="K119" s="268">
        <f>K101</f>
        <v>0</v>
      </c>
    </row>
    <row r="120" spans="1:11" ht="20.100000000000001" customHeight="1">
      <c r="A120" s="530" t="s">
        <v>437</v>
      </c>
      <c r="B120" s="530"/>
      <c r="C120" s="530"/>
      <c r="D120" s="530"/>
      <c r="E120" s="530"/>
      <c r="F120" s="530"/>
      <c r="G120" s="530"/>
      <c r="H120" s="530"/>
      <c r="I120" s="530"/>
      <c r="J120" s="530"/>
      <c r="K120" s="278">
        <f>SUM(K115:K119)</f>
        <v>2279.0454799319837</v>
      </c>
    </row>
    <row r="121" spans="1:11" ht="20.100000000000001" customHeight="1">
      <c r="A121" s="285" t="s">
        <v>17</v>
      </c>
      <c r="B121" s="531" t="s">
        <v>455</v>
      </c>
      <c r="C121" s="531"/>
      <c r="D121" s="531"/>
      <c r="E121" s="531"/>
      <c r="F121" s="531"/>
      <c r="G121" s="531"/>
      <c r="H121" s="531"/>
      <c r="I121" s="531"/>
      <c r="J121" s="531"/>
      <c r="K121" s="254">
        <f>K111</f>
        <v>424.89840214207925</v>
      </c>
    </row>
    <row r="122" spans="1:11" ht="20.100000000000001" customHeight="1">
      <c r="A122" s="532" t="s">
        <v>441</v>
      </c>
      <c r="B122" s="532"/>
      <c r="C122" s="532"/>
      <c r="D122" s="532"/>
      <c r="E122" s="532"/>
      <c r="F122" s="532"/>
      <c r="G122" s="532"/>
      <c r="H122" s="532"/>
      <c r="I122" s="532"/>
      <c r="J122" s="532"/>
      <c r="K122" s="284">
        <f>(K120+K104+K105)/(1-J106)</f>
        <v>2744.1778303885567</v>
      </c>
    </row>
    <row r="123" spans="1:11">
      <c r="A123" s="263"/>
      <c r="B123" s="263"/>
      <c r="C123" s="263"/>
      <c r="D123" s="263"/>
      <c r="E123" s="263"/>
      <c r="F123" s="263"/>
      <c r="G123" s="263"/>
      <c r="H123" s="263"/>
      <c r="I123" s="263"/>
      <c r="J123" s="263"/>
      <c r="K123" s="263"/>
    </row>
    <row r="124" spans="1:11">
      <c r="A124" s="272"/>
      <c r="B124" s="272"/>
      <c r="C124" s="272"/>
      <c r="D124" s="272"/>
    </row>
  </sheetData>
  <mergeCells count="139">
    <mergeCell ref="F69:G69"/>
    <mergeCell ref="H69:I69"/>
    <mergeCell ref="B70:I70"/>
    <mergeCell ref="B71:I71"/>
    <mergeCell ref="H50:I50"/>
    <mergeCell ref="A52:K52"/>
    <mergeCell ref="A62:J62"/>
    <mergeCell ref="B63:I63"/>
    <mergeCell ref="B64:I64"/>
    <mergeCell ref="B65:J65"/>
    <mergeCell ref="B56:J56"/>
    <mergeCell ref="B57:J57"/>
    <mergeCell ref="B58:J58"/>
    <mergeCell ref="A68:J68"/>
    <mergeCell ref="B69:C69"/>
    <mergeCell ref="A53:J53"/>
    <mergeCell ref="B54:J54"/>
    <mergeCell ref="B55:J55"/>
    <mergeCell ref="B51:I51"/>
    <mergeCell ref="A86:K86"/>
    <mergeCell ref="K77:K78"/>
    <mergeCell ref="A78:J78"/>
    <mergeCell ref="B79:I79"/>
    <mergeCell ref="B80:I80"/>
    <mergeCell ref="B81:I81"/>
    <mergeCell ref="B72:I72"/>
    <mergeCell ref="B73:I73"/>
    <mergeCell ref="B74:I74"/>
    <mergeCell ref="A75:I75"/>
    <mergeCell ref="A76:K76"/>
    <mergeCell ref="B97:J97"/>
    <mergeCell ref="A101:J101"/>
    <mergeCell ref="B82:I82"/>
    <mergeCell ref="B83:I83"/>
    <mergeCell ref="A77:J77"/>
    <mergeCell ref="B108:I108"/>
    <mergeCell ref="B107:I107"/>
    <mergeCell ref="A96:J96"/>
    <mergeCell ref="B100:D100"/>
    <mergeCell ref="E100:J100"/>
    <mergeCell ref="B93:I93"/>
    <mergeCell ref="B94:I94"/>
    <mergeCell ref="A95:K95"/>
    <mergeCell ref="A91:J91"/>
    <mergeCell ref="B92:I92"/>
    <mergeCell ref="A87:J87"/>
    <mergeCell ref="B88:I88"/>
    <mergeCell ref="B89:I89"/>
    <mergeCell ref="A90:K90"/>
    <mergeCell ref="B99:D99"/>
    <mergeCell ref="E99:J99"/>
    <mergeCell ref="B98:J98"/>
    <mergeCell ref="B84:I84"/>
    <mergeCell ref="A85:I85"/>
    <mergeCell ref="A122:J122"/>
    <mergeCell ref="B118:J118"/>
    <mergeCell ref="B119:J119"/>
    <mergeCell ref="A120:J120"/>
    <mergeCell ref="A103:J103"/>
    <mergeCell ref="B104:I104"/>
    <mergeCell ref="A102:K102"/>
    <mergeCell ref="A113:K113"/>
    <mergeCell ref="A114:J114"/>
    <mergeCell ref="B115:J115"/>
    <mergeCell ref="B116:J116"/>
    <mergeCell ref="B117:J117"/>
    <mergeCell ref="A112:K112"/>
    <mergeCell ref="B121:J121"/>
    <mergeCell ref="B105:I105"/>
    <mergeCell ref="B106:I106"/>
    <mergeCell ref="A111:J111"/>
    <mergeCell ref="B109:I109"/>
    <mergeCell ref="B110:I110"/>
    <mergeCell ref="B11:J11"/>
    <mergeCell ref="A18:K18"/>
    <mergeCell ref="A14:K14"/>
    <mergeCell ref="A15:D15"/>
    <mergeCell ref="E15:H15"/>
    <mergeCell ref="I15:K15"/>
    <mergeCell ref="A16:D16"/>
    <mergeCell ref="B66:J66"/>
    <mergeCell ref="A67:K67"/>
    <mergeCell ref="B59:J59"/>
    <mergeCell ref="B60:J60"/>
    <mergeCell ref="A61:K61"/>
    <mergeCell ref="A40:J40"/>
    <mergeCell ref="E16:H16"/>
    <mergeCell ref="I16:K16"/>
    <mergeCell ref="A27:A28"/>
    <mergeCell ref="B27:D28"/>
    <mergeCell ref="K27:K28"/>
    <mergeCell ref="B39:I39"/>
    <mergeCell ref="A42:J42"/>
    <mergeCell ref="B44:I44"/>
    <mergeCell ref="B30:J30"/>
    <mergeCell ref="B31:J31"/>
    <mergeCell ref="B32:J32"/>
    <mergeCell ref="A1:K1"/>
    <mergeCell ref="A2:C2"/>
    <mergeCell ref="D2:K2"/>
    <mergeCell ref="A3:C3"/>
    <mergeCell ref="D3:K3"/>
    <mergeCell ref="A4:C4"/>
    <mergeCell ref="D4:F4"/>
    <mergeCell ref="H4:K4"/>
    <mergeCell ref="A23:K23"/>
    <mergeCell ref="B19:I19"/>
    <mergeCell ref="B20:I20"/>
    <mergeCell ref="B21:I21"/>
    <mergeCell ref="J19:K19"/>
    <mergeCell ref="J20:K20"/>
    <mergeCell ref="J21:K21"/>
    <mergeCell ref="B22:J22"/>
    <mergeCell ref="A13:K13"/>
    <mergeCell ref="A5:K5"/>
    <mergeCell ref="A7:K7"/>
    <mergeCell ref="A6:K6"/>
    <mergeCell ref="B8:J8"/>
    <mergeCell ref="B9:J9"/>
    <mergeCell ref="B10:J10"/>
    <mergeCell ref="A17:K17"/>
    <mergeCell ref="A34:K34"/>
    <mergeCell ref="A43:I43"/>
    <mergeCell ref="A24:J24"/>
    <mergeCell ref="A35:J35"/>
    <mergeCell ref="K35:K36"/>
    <mergeCell ref="A36:J36"/>
    <mergeCell ref="A33:J33"/>
    <mergeCell ref="B50:E50"/>
    <mergeCell ref="A41:K41"/>
    <mergeCell ref="B25:J25"/>
    <mergeCell ref="B37:I37"/>
    <mergeCell ref="B38:I38"/>
    <mergeCell ref="B29:J29"/>
    <mergeCell ref="B47:I47"/>
    <mergeCell ref="B48:I48"/>
    <mergeCell ref="B49:I49"/>
    <mergeCell ref="B45:I45"/>
    <mergeCell ref="B46:I46"/>
  </mergeCells>
  <pageMargins left="0.511811024" right="0.511811024" top="0.78740157499999996" bottom="0.78740157499999996" header="0.31496062000000002" footer="0.31496062000000002"/>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53"/>
  <sheetViews>
    <sheetView topLeftCell="A34" workbookViewId="0">
      <selection activeCell="D26" sqref="D26"/>
    </sheetView>
  </sheetViews>
  <sheetFormatPr defaultRowHeight="15"/>
  <cols>
    <col min="1" max="1" width="5" customWidth="1"/>
    <col min="2" max="11" width="12.7109375" customWidth="1"/>
  </cols>
  <sheetData>
    <row r="1" spans="2:9">
      <c r="B1" s="147"/>
      <c r="C1" s="147"/>
      <c r="D1" s="147"/>
      <c r="E1" s="147"/>
      <c r="F1" s="147"/>
      <c r="G1" s="147"/>
    </row>
    <row r="2" spans="2:9" ht="18">
      <c r="B2" s="405"/>
      <c r="C2" s="405"/>
      <c r="D2" s="405"/>
      <c r="E2" s="405"/>
      <c r="F2" s="405"/>
      <c r="G2" s="405"/>
    </row>
    <row r="3" spans="2:9" ht="15.75">
      <c r="B3" s="395" t="s">
        <v>263</v>
      </c>
      <c r="C3" s="395"/>
      <c r="D3" s="395"/>
      <c r="E3" s="395"/>
      <c r="F3" s="395"/>
      <c r="G3" s="395"/>
    </row>
    <row r="4" spans="2:9" ht="33.75" customHeight="1">
      <c r="B4" s="396" t="s">
        <v>210</v>
      </c>
      <c r="C4" s="396" t="s">
        <v>211</v>
      </c>
      <c r="D4" s="406" t="s">
        <v>483</v>
      </c>
      <c r="E4" s="396" t="s">
        <v>271</v>
      </c>
      <c r="F4" s="396" t="s">
        <v>214</v>
      </c>
      <c r="G4" s="396" t="s">
        <v>215</v>
      </c>
    </row>
    <row r="5" spans="2:9" ht="30" customHeight="1">
      <c r="B5" s="397"/>
      <c r="C5" s="397"/>
      <c r="D5" s="406"/>
      <c r="E5" s="398"/>
      <c r="F5" s="398"/>
      <c r="G5" s="397"/>
    </row>
    <row r="6" spans="2:9" ht="30" customHeight="1">
      <c r="B6" s="398"/>
      <c r="C6" s="398"/>
      <c r="D6" s="320" t="s">
        <v>218</v>
      </c>
      <c r="E6" s="320" t="s">
        <v>219</v>
      </c>
      <c r="F6" s="320" t="s">
        <v>219</v>
      </c>
      <c r="G6" s="398"/>
    </row>
    <row r="7" spans="2:9" ht="29.25" customHeight="1">
      <c r="B7" s="211" t="s">
        <v>259</v>
      </c>
      <c r="C7" s="178"/>
      <c r="D7" s="179" t="s">
        <v>6</v>
      </c>
      <c r="E7" s="404"/>
      <c r="F7" s="404"/>
      <c r="G7" s="178"/>
    </row>
    <row r="8" spans="2:9" ht="35.1" customHeight="1">
      <c r="B8" s="166" t="s">
        <v>222</v>
      </c>
      <c r="C8" s="166" t="s">
        <v>223</v>
      </c>
      <c r="D8" s="167">
        <v>5676.89</v>
      </c>
      <c r="E8" s="168">
        <v>800</v>
      </c>
      <c r="F8" s="168">
        <v>1200</v>
      </c>
      <c r="G8" s="169" t="s">
        <v>224</v>
      </c>
    </row>
    <row r="9" spans="2:9" ht="35.1" customHeight="1">
      <c r="B9" s="195" t="s">
        <v>225</v>
      </c>
      <c r="C9" s="166" t="s">
        <v>223</v>
      </c>
      <c r="D9" s="167">
        <v>3567.24</v>
      </c>
      <c r="E9" s="168">
        <v>1800</v>
      </c>
      <c r="F9" s="168">
        <v>2700</v>
      </c>
      <c r="G9" s="169" t="s">
        <v>224</v>
      </c>
    </row>
    <row r="10" spans="2:9" ht="39.75" customHeight="1">
      <c r="B10" s="195" t="s">
        <v>252</v>
      </c>
      <c r="C10" s="166" t="s">
        <v>255</v>
      </c>
      <c r="D10" s="167">
        <v>4536.16</v>
      </c>
      <c r="E10" s="168">
        <v>300</v>
      </c>
      <c r="F10" s="168">
        <v>380</v>
      </c>
      <c r="G10" s="169"/>
    </row>
    <row r="11" spans="2:9" ht="35.1" customHeight="1">
      <c r="B11" s="166" t="s">
        <v>227</v>
      </c>
      <c r="C11" s="166" t="s">
        <v>255</v>
      </c>
      <c r="D11" s="167">
        <v>6471.6</v>
      </c>
      <c r="E11" s="170">
        <v>130</v>
      </c>
      <c r="F11" s="170">
        <v>160</v>
      </c>
      <c r="G11" s="169"/>
    </row>
    <row r="12" spans="2:9" ht="39.75" customHeight="1">
      <c r="B12" s="166" t="s">
        <v>253</v>
      </c>
      <c r="C12" s="166" t="s">
        <v>254</v>
      </c>
      <c r="D12" s="167" t="s">
        <v>256</v>
      </c>
      <c r="E12" s="172"/>
      <c r="F12" s="172"/>
      <c r="G12" s="173"/>
    </row>
    <row r="13" spans="2:9" ht="18" customHeight="1">
      <c r="B13" s="181"/>
      <c r="C13" s="197" t="s">
        <v>226</v>
      </c>
      <c r="D13" s="198">
        <f>SUM(D8:D12)</f>
        <v>20251.89</v>
      </c>
      <c r="E13" s="182"/>
      <c r="F13" s="182"/>
      <c r="G13" s="185"/>
    </row>
    <row r="14" spans="2:9" ht="68.25" customHeight="1">
      <c r="B14" s="178" t="s">
        <v>228</v>
      </c>
      <c r="C14" s="178"/>
      <c r="D14" s="179" t="s">
        <v>6</v>
      </c>
      <c r="E14" s="404"/>
      <c r="F14" s="404"/>
      <c r="G14" s="187"/>
    </row>
    <row r="15" spans="2:9" ht="30" customHeight="1">
      <c r="B15" s="177" t="s">
        <v>222</v>
      </c>
      <c r="C15" s="166" t="s">
        <v>223</v>
      </c>
      <c r="D15" s="325">
        <v>797.1</v>
      </c>
      <c r="E15" s="168">
        <v>800</v>
      </c>
      <c r="F15" s="168">
        <v>1200</v>
      </c>
      <c r="G15" s="169" t="s">
        <v>224</v>
      </c>
      <c r="I15" s="323"/>
    </row>
    <row r="16" spans="2:9" ht="30" customHeight="1">
      <c r="B16" s="191" t="s">
        <v>251</v>
      </c>
      <c r="C16" s="166" t="s">
        <v>223</v>
      </c>
      <c r="D16" s="324">
        <v>5453</v>
      </c>
      <c r="E16" s="170">
        <v>1800</v>
      </c>
      <c r="F16" s="170">
        <v>2700</v>
      </c>
      <c r="G16" s="169" t="s">
        <v>224</v>
      </c>
      <c r="I16" s="323"/>
    </row>
    <row r="17" spans="2:11" ht="30" customHeight="1">
      <c r="B17" s="177" t="s">
        <v>201</v>
      </c>
      <c r="C17" s="166" t="s">
        <v>223</v>
      </c>
      <c r="D17" s="324">
        <v>200.56</v>
      </c>
      <c r="E17" s="170">
        <v>300</v>
      </c>
      <c r="F17" s="170">
        <v>380</v>
      </c>
      <c r="G17" s="169"/>
      <c r="I17" s="323"/>
    </row>
    <row r="18" spans="2:11" ht="30" customHeight="1">
      <c r="B18" s="303"/>
      <c r="C18" s="197" t="s">
        <v>258</v>
      </c>
      <c r="D18" s="198">
        <f>SUM(D15:D17)</f>
        <v>6450.6600000000008</v>
      </c>
      <c r="E18" s="303"/>
      <c r="F18" s="303"/>
      <c r="G18" s="173"/>
      <c r="I18" s="323"/>
    </row>
    <row r="19" spans="2:11" ht="64.5" customHeight="1">
      <c r="B19" s="178" t="s">
        <v>257</v>
      </c>
      <c r="C19" s="178"/>
      <c r="D19" s="189" t="s">
        <v>6</v>
      </c>
      <c r="E19" s="404" t="s">
        <v>221</v>
      </c>
      <c r="F19" s="404"/>
      <c r="G19" s="187"/>
      <c r="I19" s="323"/>
    </row>
    <row r="20" spans="2:11" ht="30" customHeight="1">
      <c r="B20" s="177" t="s">
        <v>222</v>
      </c>
      <c r="C20" s="166" t="s">
        <v>223</v>
      </c>
      <c r="D20" s="324">
        <v>550</v>
      </c>
      <c r="E20" s="168">
        <v>800</v>
      </c>
      <c r="F20" s="168">
        <v>1200</v>
      </c>
      <c r="G20" s="169" t="s">
        <v>224</v>
      </c>
    </row>
    <row r="21" spans="2:11" ht="30" customHeight="1">
      <c r="B21" s="191" t="s">
        <v>251</v>
      </c>
      <c r="C21" s="166" t="s">
        <v>223</v>
      </c>
      <c r="D21" s="324">
        <v>1250</v>
      </c>
      <c r="E21" s="170">
        <v>1800</v>
      </c>
      <c r="F21" s="170">
        <v>2700</v>
      </c>
      <c r="G21" s="169" t="s">
        <v>224</v>
      </c>
    </row>
    <row r="22" spans="2:11" ht="30" customHeight="1">
      <c r="B22" s="177" t="s">
        <v>201</v>
      </c>
      <c r="C22" s="166" t="s">
        <v>223</v>
      </c>
      <c r="D22" s="324">
        <v>156.78</v>
      </c>
      <c r="E22" s="170">
        <v>300</v>
      </c>
      <c r="F22" s="170">
        <v>380</v>
      </c>
      <c r="G22" s="169"/>
    </row>
    <row r="23" spans="2:11" ht="30" customHeight="1">
      <c r="B23" s="303"/>
      <c r="C23" s="304" t="s">
        <v>258</v>
      </c>
      <c r="D23" s="322">
        <f>SUM(D20:D22)</f>
        <v>1956.78</v>
      </c>
      <c r="E23" s="182"/>
      <c r="F23" s="182"/>
      <c r="G23" s="182"/>
    </row>
    <row r="24" spans="2:11" ht="54.75" customHeight="1">
      <c r="B24" s="178" t="s">
        <v>264</v>
      </c>
      <c r="C24" s="178"/>
      <c r="D24" s="189" t="s">
        <v>6</v>
      </c>
      <c r="E24" s="404" t="s">
        <v>221</v>
      </c>
      <c r="F24" s="404"/>
      <c r="G24" s="187"/>
    </row>
    <row r="25" spans="2:11" ht="30" customHeight="1">
      <c r="B25" s="177" t="s">
        <v>222</v>
      </c>
      <c r="C25" s="166" t="s">
        <v>223</v>
      </c>
      <c r="D25" s="324">
        <v>340.7</v>
      </c>
      <c r="E25" s="168">
        <v>800</v>
      </c>
      <c r="F25" s="168">
        <v>1200</v>
      </c>
      <c r="G25" s="169" t="s">
        <v>224</v>
      </c>
    </row>
    <row r="26" spans="2:11" ht="30" customHeight="1">
      <c r="B26" s="191" t="s">
        <v>251</v>
      </c>
      <c r="C26" s="166" t="s">
        <v>223</v>
      </c>
      <c r="D26" s="324">
        <v>354.12</v>
      </c>
      <c r="E26" s="170">
        <v>1800</v>
      </c>
      <c r="F26" s="170">
        <v>2700</v>
      </c>
      <c r="G26" s="169" t="s">
        <v>224</v>
      </c>
    </row>
    <row r="27" spans="2:11" ht="30" customHeight="1">
      <c r="B27" s="177" t="s">
        <v>201</v>
      </c>
      <c r="C27" s="166" t="s">
        <v>223</v>
      </c>
      <c r="D27" s="324">
        <v>79.5</v>
      </c>
      <c r="E27" s="170">
        <v>300</v>
      </c>
      <c r="F27" s="170">
        <v>380</v>
      </c>
      <c r="G27" s="169"/>
    </row>
    <row r="28" spans="2:11">
      <c r="B28" s="175"/>
      <c r="C28" s="188" t="s">
        <v>258</v>
      </c>
      <c r="D28" s="326">
        <f>SUM(D25:D27)</f>
        <v>774.31999999999994</v>
      </c>
      <c r="E28" s="176"/>
      <c r="F28" s="176"/>
      <c r="G28" s="176"/>
    </row>
    <row r="29" spans="2:11" ht="15.75">
      <c r="B29" s="149"/>
      <c r="C29" s="149"/>
      <c r="D29" s="150"/>
      <c r="E29" s="148"/>
      <c r="F29" s="151"/>
      <c r="G29" s="151"/>
    </row>
    <row r="30" spans="2:11" ht="15.75">
      <c r="B30" s="149"/>
      <c r="C30" s="149"/>
      <c r="D30" s="150"/>
      <c r="E30" s="148"/>
      <c r="F30" s="151"/>
      <c r="G30" s="151"/>
    </row>
    <row r="31" spans="2:11" ht="15.75">
      <c r="B31" s="395" t="s">
        <v>263</v>
      </c>
      <c r="C31" s="395"/>
      <c r="D31" s="395"/>
      <c r="E31" s="395"/>
      <c r="F31" s="395"/>
      <c r="G31" s="395"/>
      <c r="H31" s="395"/>
      <c r="I31" s="395"/>
      <c r="J31" s="395"/>
      <c r="K31" s="395"/>
    </row>
    <row r="32" spans="2:11" ht="15" customHeight="1">
      <c r="B32" s="316"/>
      <c r="C32" s="316"/>
      <c r="D32" s="316" t="s">
        <v>6</v>
      </c>
      <c r="E32" s="316" t="s">
        <v>8</v>
      </c>
      <c r="F32" s="316" t="s">
        <v>10</v>
      </c>
      <c r="G32" s="316" t="s">
        <v>12</v>
      </c>
      <c r="H32" s="316" t="s">
        <v>14</v>
      </c>
      <c r="I32" s="316" t="s">
        <v>17</v>
      </c>
      <c r="J32" s="316" t="s">
        <v>19</v>
      </c>
      <c r="K32" s="316" t="s">
        <v>135</v>
      </c>
    </row>
    <row r="33" spans="2:11" ht="24.95" customHeight="1">
      <c r="B33" s="396" t="s">
        <v>210</v>
      </c>
      <c r="C33" s="396" t="s">
        <v>211</v>
      </c>
      <c r="D33" s="396" t="s">
        <v>482</v>
      </c>
      <c r="E33" s="399" t="s">
        <v>212</v>
      </c>
      <c r="F33" s="396" t="s">
        <v>213</v>
      </c>
      <c r="G33" s="396" t="s">
        <v>271</v>
      </c>
      <c r="H33" s="396" t="s">
        <v>214</v>
      </c>
      <c r="I33" s="396" t="s">
        <v>215</v>
      </c>
      <c r="J33" s="396" t="s">
        <v>216</v>
      </c>
      <c r="K33" s="400" t="s">
        <v>217</v>
      </c>
    </row>
    <row r="34" spans="2:11" ht="24.95" customHeight="1">
      <c r="B34" s="397"/>
      <c r="C34" s="397"/>
      <c r="D34" s="398"/>
      <c r="E34" s="399"/>
      <c r="F34" s="398"/>
      <c r="G34" s="398"/>
      <c r="H34" s="398"/>
      <c r="I34" s="397"/>
      <c r="J34" s="397"/>
      <c r="K34" s="401"/>
    </row>
    <row r="35" spans="2:11" ht="24.95" customHeight="1">
      <c r="B35" s="398"/>
      <c r="C35" s="398"/>
      <c r="D35" s="320" t="s">
        <v>218</v>
      </c>
      <c r="E35" s="399"/>
      <c r="F35" s="320" t="s">
        <v>219</v>
      </c>
      <c r="G35" s="320" t="s">
        <v>219</v>
      </c>
      <c r="H35" s="320" t="s">
        <v>219</v>
      </c>
      <c r="I35" s="398"/>
      <c r="J35" s="398"/>
      <c r="K35" s="402"/>
    </row>
    <row r="36" spans="2:11" ht="33.75" customHeight="1">
      <c r="B36" s="211"/>
      <c r="C36" s="178"/>
      <c r="D36" s="301" t="s">
        <v>6</v>
      </c>
      <c r="E36" s="301" t="s">
        <v>8</v>
      </c>
      <c r="F36" s="301" t="s">
        <v>220</v>
      </c>
      <c r="G36" s="404" t="s">
        <v>221</v>
      </c>
      <c r="H36" s="404"/>
      <c r="I36" s="178"/>
      <c r="J36" s="301" t="s">
        <v>8</v>
      </c>
      <c r="K36" s="301"/>
    </row>
    <row r="37" spans="2:11" ht="30" customHeight="1">
      <c r="B37" s="166" t="s">
        <v>222</v>
      </c>
      <c r="C37" s="166" t="s">
        <v>223</v>
      </c>
      <c r="D37" s="167">
        <v>7364.69</v>
      </c>
      <c r="E37" s="180">
        <v>9</v>
      </c>
      <c r="F37" s="167">
        <f>IF(D37=0,0,IF(E37=0,0,D37/E37))</f>
        <v>818.29888888888888</v>
      </c>
      <c r="G37" s="168">
        <v>800</v>
      </c>
      <c r="H37" s="168">
        <v>1200</v>
      </c>
      <c r="I37" s="169" t="s">
        <v>224</v>
      </c>
      <c r="J37" s="407">
        <f>E37+E38</f>
        <v>14.3</v>
      </c>
      <c r="K37" s="409">
        <f>J37+J39+J40</f>
        <v>20</v>
      </c>
    </row>
    <row r="38" spans="2:11" ht="30" customHeight="1">
      <c r="B38" s="195" t="s">
        <v>225</v>
      </c>
      <c r="C38" s="166" t="s">
        <v>223</v>
      </c>
      <c r="D38" s="167">
        <v>10624.36</v>
      </c>
      <c r="E38" s="180">
        <v>5.3</v>
      </c>
      <c r="F38" s="167">
        <f t="shared" ref="F38" si="0">IF(D38=0,0,IF(E38=0,0,D38/E38))</f>
        <v>2004.5962264150944</v>
      </c>
      <c r="G38" s="168">
        <v>1800</v>
      </c>
      <c r="H38" s="168">
        <v>2700</v>
      </c>
      <c r="I38" s="169" t="s">
        <v>224</v>
      </c>
      <c r="J38" s="408"/>
      <c r="K38" s="410"/>
    </row>
    <row r="39" spans="2:11" ht="40.5" customHeight="1">
      <c r="B39" s="195" t="s">
        <v>252</v>
      </c>
      <c r="C39" s="166" t="s">
        <v>255</v>
      </c>
      <c r="D39" s="167">
        <v>4973</v>
      </c>
      <c r="E39" s="180">
        <v>1.4</v>
      </c>
      <c r="F39" s="167">
        <f>IF(D39=0,0,IF(E39=0,0,((D39*2)/23)/E39))</f>
        <v>308.88198757763973</v>
      </c>
      <c r="G39" s="168">
        <v>300</v>
      </c>
      <c r="H39" s="168">
        <v>380</v>
      </c>
      <c r="I39" s="169"/>
      <c r="J39" s="302">
        <f>E39</f>
        <v>1.4</v>
      </c>
      <c r="K39" s="410"/>
    </row>
    <row r="40" spans="2:11" ht="30" customHeight="1">
      <c r="B40" s="166" t="s">
        <v>227</v>
      </c>
      <c r="C40" s="166" t="s">
        <v>255</v>
      </c>
      <c r="D40" s="167">
        <v>6471.6</v>
      </c>
      <c r="E40" s="180">
        <v>4.3</v>
      </c>
      <c r="F40" s="167">
        <f>IF(D40=0,0,IF(E40=0,0,((D40*2)/23)/E40))</f>
        <v>130.87158746208294</v>
      </c>
      <c r="G40" s="170">
        <v>130</v>
      </c>
      <c r="H40" s="170">
        <v>160</v>
      </c>
      <c r="I40" s="169"/>
      <c r="J40" s="190">
        <f>E40</f>
        <v>4.3</v>
      </c>
      <c r="K40" s="411"/>
    </row>
    <row r="41" spans="2:11" ht="30" customHeight="1">
      <c r="B41" s="166" t="s">
        <v>253</v>
      </c>
      <c r="C41" s="166" t="s">
        <v>254</v>
      </c>
      <c r="D41" s="167" t="s">
        <v>256</v>
      </c>
      <c r="E41" s="196">
        <v>1</v>
      </c>
      <c r="F41" s="171">
        <f>(F37*E37)+(F38*E38)+(F39*E39)+(F40*E40)</f>
        <v>18984.232608695653</v>
      </c>
      <c r="G41" s="303"/>
      <c r="H41" s="303"/>
      <c r="I41" s="173"/>
      <c r="J41" s="174">
        <v>1</v>
      </c>
      <c r="K41" s="321">
        <v>1</v>
      </c>
    </row>
    <row r="42" spans="2:11" ht="30" customHeight="1">
      <c r="B42" s="181"/>
      <c r="C42" s="197" t="s">
        <v>226</v>
      </c>
      <c r="D42" s="198">
        <f>SUM(D37:D41)</f>
        <v>29433.65</v>
      </c>
      <c r="E42" s="183"/>
      <c r="F42" s="184"/>
      <c r="G42" s="182"/>
      <c r="H42" s="182"/>
      <c r="I42" s="185"/>
      <c r="J42" s="183"/>
      <c r="K42" s="186"/>
    </row>
    <row r="46" spans="2:11" ht="9.9499999999999993" customHeight="1">
      <c r="B46" s="403" t="s">
        <v>471</v>
      </c>
      <c r="C46" s="403"/>
      <c r="D46" s="403"/>
      <c r="E46" s="403"/>
      <c r="F46" s="403"/>
      <c r="G46" s="403"/>
      <c r="H46" s="403"/>
      <c r="I46" s="403"/>
      <c r="J46" s="403"/>
      <c r="K46" s="403"/>
    </row>
    <row r="47" spans="2:11" ht="9.9499999999999993" customHeight="1">
      <c r="B47" s="403"/>
      <c r="C47" s="403"/>
      <c r="D47" s="403"/>
      <c r="E47" s="403"/>
      <c r="F47" s="403"/>
      <c r="G47" s="403"/>
      <c r="H47" s="403"/>
      <c r="I47" s="403"/>
      <c r="J47" s="403"/>
      <c r="K47" s="403"/>
    </row>
    <row r="48" spans="2:11" ht="9.9499999999999993" customHeight="1">
      <c r="B48" s="403"/>
      <c r="C48" s="403"/>
      <c r="D48" s="403"/>
      <c r="E48" s="403"/>
      <c r="F48" s="403"/>
      <c r="G48" s="403"/>
      <c r="H48" s="403"/>
      <c r="I48" s="403"/>
      <c r="J48" s="403"/>
      <c r="K48" s="403"/>
    </row>
    <row r="49" spans="2:11" ht="9.9499999999999993" customHeight="1">
      <c r="B49" s="403"/>
      <c r="C49" s="403"/>
      <c r="D49" s="403"/>
      <c r="E49" s="403"/>
      <c r="F49" s="403"/>
      <c r="G49" s="403"/>
      <c r="H49" s="403"/>
      <c r="I49" s="403"/>
      <c r="J49" s="403"/>
      <c r="K49" s="403"/>
    </row>
    <row r="50" spans="2:11" ht="9.9499999999999993" customHeight="1">
      <c r="B50" s="403"/>
      <c r="C50" s="403"/>
      <c r="D50" s="403"/>
      <c r="E50" s="403"/>
      <c r="F50" s="403"/>
      <c r="G50" s="403"/>
      <c r="H50" s="403"/>
      <c r="I50" s="403"/>
      <c r="J50" s="403"/>
      <c r="K50" s="403"/>
    </row>
    <row r="51" spans="2:11" ht="9.9499999999999993" customHeight="1">
      <c r="B51" s="403"/>
      <c r="C51" s="403"/>
      <c r="D51" s="403"/>
      <c r="E51" s="403"/>
      <c r="F51" s="403"/>
      <c r="G51" s="403"/>
      <c r="H51" s="403"/>
      <c r="I51" s="403"/>
      <c r="J51" s="403"/>
      <c r="K51" s="403"/>
    </row>
    <row r="52" spans="2:11" ht="9.9499999999999993" customHeight="1">
      <c r="B52" s="403"/>
      <c r="C52" s="403"/>
      <c r="D52" s="403"/>
      <c r="E52" s="403"/>
      <c r="F52" s="403"/>
      <c r="G52" s="403"/>
      <c r="H52" s="403"/>
      <c r="I52" s="403"/>
      <c r="J52" s="403"/>
      <c r="K52" s="403"/>
    </row>
    <row r="53" spans="2:11" ht="30" customHeight="1">
      <c r="B53" s="403"/>
      <c r="C53" s="403"/>
      <c r="D53" s="403"/>
      <c r="E53" s="403"/>
      <c r="F53" s="403"/>
      <c r="G53" s="403"/>
      <c r="H53" s="403"/>
      <c r="I53" s="403"/>
      <c r="J53" s="403"/>
      <c r="K53" s="403"/>
    </row>
  </sheetData>
  <mergeCells count="27">
    <mergeCell ref="B46:K53"/>
    <mergeCell ref="E4:E5"/>
    <mergeCell ref="E14:F14"/>
    <mergeCell ref="E19:F19"/>
    <mergeCell ref="B2:G2"/>
    <mergeCell ref="B3:G3"/>
    <mergeCell ref="F4:F5"/>
    <mergeCell ref="G4:G6"/>
    <mergeCell ref="B4:B6"/>
    <mergeCell ref="C4:C6"/>
    <mergeCell ref="D4:D5"/>
    <mergeCell ref="G36:H36"/>
    <mergeCell ref="J37:J38"/>
    <mergeCell ref="K37:K40"/>
    <mergeCell ref="E24:F24"/>
    <mergeCell ref="E7:F7"/>
    <mergeCell ref="B31:K31"/>
    <mergeCell ref="B33:B35"/>
    <mergeCell ref="C33:C35"/>
    <mergeCell ref="D33:D34"/>
    <mergeCell ref="E33:E35"/>
    <mergeCell ref="F33:F34"/>
    <mergeCell ref="G33:G34"/>
    <mergeCell ref="H33:H34"/>
    <mergeCell ref="I33:I35"/>
    <mergeCell ref="J33:J35"/>
    <mergeCell ref="K33:K35"/>
  </mergeCells>
  <pageMargins left="0.51181102362204722" right="0.51181102362204722" top="0.78740157480314965" bottom="0.78740157480314965"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43"/>
  <sheetViews>
    <sheetView tabSelected="1" topLeftCell="A31" workbookViewId="0">
      <selection activeCell="D23" sqref="D23"/>
    </sheetView>
  </sheetViews>
  <sheetFormatPr defaultRowHeight="15"/>
  <cols>
    <col min="1" max="7" width="18.7109375" customWidth="1"/>
  </cols>
  <sheetData>
    <row r="1" spans="1:7" ht="15.75" customHeight="1" thickBot="1">
      <c r="A1" s="429" t="s">
        <v>265</v>
      </c>
      <c r="B1" s="430"/>
      <c r="C1" s="430"/>
      <c r="D1" s="430"/>
      <c r="E1" s="430"/>
      <c r="F1" s="430"/>
      <c r="G1" s="431"/>
    </row>
    <row r="2" spans="1:7">
      <c r="A2" s="153"/>
      <c r="B2" s="153"/>
      <c r="C2" s="153"/>
      <c r="D2" s="153"/>
      <c r="E2" s="153"/>
      <c r="F2" s="153"/>
      <c r="G2" s="153"/>
    </row>
    <row r="3" spans="1:7">
      <c r="A3" s="432" t="s">
        <v>229</v>
      </c>
      <c r="B3" s="432"/>
      <c r="C3" s="432"/>
      <c r="D3" s="432"/>
      <c r="E3" s="432"/>
      <c r="F3" s="432"/>
      <c r="G3" s="432"/>
    </row>
    <row r="4" spans="1:7">
      <c r="A4" s="153"/>
      <c r="B4" s="153"/>
      <c r="C4" s="153"/>
      <c r="D4" s="153"/>
      <c r="E4" s="153"/>
      <c r="F4" s="153"/>
      <c r="G4" s="153"/>
    </row>
    <row r="5" spans="1:7" ht="15.75" thickBot="1">
      <c r="A5" s="154" t="s">
        <v>230</v>
      </c>
      <c r="B5" s="153"/>
      <c r="C5" s="153"/>
      <c r="D5" s="153"/>
      <c r="E5" s="153"/>
      <c r="F5" s="153"/>
      <c r="G5" s="153"/>
    </row>
    <row r="6" spans="1:7">
      <c r="A6" s="433" t="s">
        <v>231</v>
      </c>
      <c r="B6" s="155">
        <v>1</v>
      </c>
      <c r="C6" s="155">
        <v>2</v>
      </c>
      <c r="D6" s="155" t="s">
        <v>232</v>
      </c>
      <c r="E6" s="153"/>
      <c r="F6" s="153"/>
      <c r="G6" s="153"/>
    </row>
    <row r="7" spans="1:7" ht="25.5">
      <c r="A7" s="434"/>
      <c r="B7" s="156" t="s">
        <v>233</v>
      </c>
      <c r="C7" s="157" t="s">
        <v>234</v>
      </c>
      <c r="D7" s="156" t="s">
        <v>235</v>
      </c>
      <c r="E7" s="153"/>
      <c r="F7" s="158"/>
      <c r="G7" s="153"/>
    </row>
    <row r="8" spans="1:7" ht="15.75" thickBot="1">
      <c r="A8" s="435"/>
      <c r="B8" s="159" t="s">
        <v>236</v>
      </c>
      <c r="C8" s="159" t="s">
        <v>161</v>
      </c>
      <c r="D8" s="159" t="s">
        <v>237</v>
      </c>
      <c r="E8" s="153"/>
      <c r="F8" s="153"/>
      <c r="G8" s="153"/>
    </row>
    <row r="9" spans="1:7" ht="15.75" thickBot="1">
      <c r="A9" s="415" t="s">
        <v>260</v>
      </c>
      <c r="B9" s="160" t="s">
        <v>239</v>
      </c>
      <c r="C9" s="421"/>
      <c r="D9" s="593">
        <f>ROUND((1/B10)*C9,2)</f>
        <v>0</v>
      </c>
      <c r="E9" s="153"/>
      <c r="F9" s="153"/>
      <c r="G9" s="153"/>
    </row>
    <row r="10" spans="1:7" ht="15.75" thickBot="1">
      <c r="A10" s="416"/>
      <c r="B10" s="199">
        <f>(30*818.32)</f>
        <v>24549.600000000002</v>
      </c>
      <c r="C10" s="422"/>
      <c r="D10" s="594"/>
      <c r="E10" s="153"/>
      <c r="F10" s="153"/>
      <c r="G10" s="153"/>
    </row>
    <row r="11" spans="1:7" ht="15.75" thickBot="1">
      <c r="A11" s="423" t="s">
        <v>238</v>
      </c>
      <c r="B11" s="160" t="s">
        <v>239</v>
      </c>
      <c r="C11" s="427"/>
      <c r="D11" s="590">
        <f>ROUND((1/B12)*C11,2)</f>
        <v>0</v>
      </c>
      <c r="E11" s="153"/>
      <c r="F11" s="153"/>
      <c r="G11" s="153"/>
    </row>
    <row r="12" spans="1:7" ht="15.75" thickBot="1">
      <c r="A12" s="424"/>
      <c r="B12" s="200">
        <v>818.32</v>
      </c>
      <c r="C12" s="428"/>
      <c r="D12" s="591"/>
      <c r="E12" s="153"/>
      <c r="F12" s="153"/>
      <c r="G12" s="153"/>
    </row>
    <row r="13" spans="1:7" ht="20.100000000000001" customHeight="1" thickBot="1">
      <c r="A13" s="201"/>
      <c r="B13" s="202"/>
      <c r="C13" s="203" t="s">
        <v>261</v>
      </c>
      <c r="D13" s="344">
        <f>D9+D11</f>
        <v>0</v>
      </c>
      <c r="E13" s="153"/>
      <c r="F13" s="153"/>
      <c r="G13" s="153"/>
    </row>
    <row r="14" spans="1:7">
      <c r="A14" s="153"/>
      <c r="B14" s="153"/>
      <c r="C14" s="153"/>
      <c r="D14" s="153"/>
      <c r="E14" s="153"/>
      <c r="F14" s="153"/>
      <c r="G14" s="153"/>
    </row>
    <row r="15" spans="1:7" ht="15.75" thickBot="1">
      <c r="A15" s="154" t="s">
        <v>240</v>
      </c>
      <c r="B15" s="153"/>
      <c r="C15" s="153"/>
      <c r="D15" s="153"/>
      <c r="E15" s="153"/>
      <c r="F15" s="153"/>
      <c r="G15" s="153"/>
    </row>
    <row r="16" spans="1:7">
      <c r="A16" s="433" t="s">
        <v>231</v>
      </c>
      <c r="B16" s="155">
        <v>1</v>
      </c>
      <c r="C16" s="155">
        <v>2</v>
      </c>
      <c r="D16" s="155" t="s">
        <v>232</v>
      </c>
      <c r="E16" s="153"/>
      <c r="F16" s="153"/>
      <c r="G16" s="153"/>
    </row>
    <row r="17" spans="1:7" ht="25.5">
      <c r="A17" s="434"/>
      <c r="B17" s="156" t="s">
        <v>233</v>
      </c>
      <c r="C17" s="157" t="s">
        <v>234</v>
      </c>
      <c r="D17" s="156" t="s">
        <v>235</v>
      </c>
      <c r="E17" s="153"/>
      <c r="F17" s="153"/>
      <c r="G17" s="153"/>
    </row>
    <row r="18" spans="1:7" ht="15.75" thickBot="1">
      <c r="A18" s="435"/>
      <c r="B18" s="159" t="s">
        <v>236</v>
      </c>
      <c r="C18" s="159" t="s">
        <v>161</v>
      </c>
      <c r="D18" s="159" t="s">
        <v>237</v>
      </c>
      <c r="E18" s="153"/>
      <c r="F18" s="153"/>
      <c r="G18" s="153"/>
    </row>
    <row r="19" spans="1:7" ht="15.75" thickBot="1">
      <c r="A19" s="415" t="s">
        <v>260</v>
      </c>
      <c r="B19" s="160" t="s">
        <v>239</v>
      </c>
      <c r="C19" s="421"/>
      <c r="D19" s="590">
        <f>ROUND((1/B20)*C19,2)</f>
        <v>0</v>
      </c>
      <c r="E19" s="153"/>
      <c r="F19" s="153"/>
      <c r="G19" s="153"/>
    </row>
    <row r="20" spans="1:7" ht="15.75" thickBot="1">
      <c r="A20" s="416"/>
      <c r="B20" s="199">
        <f>(30*2004.57)</f>
        <v>60137.1</v>
      </c>
      <c r="C20" s="422"/>
      <c r="D20" s="591"/>
      <c r="E20" s="153"/>
      <c r="F20" s="153"/>
      <c r="G20" s="153"/>
    </row>
    <row r="21" spans="1:7">
      <c r="A21" s="423" t="s">
        <v>238</v>
      </c>
      <c r="B21" s="160" t="s">
        <v>239</v>
      </c>
      <c r="C21" s="427"/>
      <c r="D21" s="590">
        <f>ROUND((1/B22)*C21,2)</f>
        <v>0</v>
      </c>
      <c r="E21" s="153"/>
      <c r="F21" s="153"/>
      <c r="G21" s="153"/>
    </row>
    <row r="22" spans="1:7" ht="15.75" thickBot="1">
      <c r="A22" s="424"/>
      <c r="B22" s="205">
        <v>2004.57</v>
      </c>
      <c r="C22" s="428"/>
      <c r="D22" s="591"/>
      <c r="E22" s="346"/>
      <c r="F22" s="153"/>
      <c r="G22" s="153"/>
    </row>
    <row r="23" spans="1:7" ht="20.100000000000001" customHeight="1" thickBot="1">
      <c r="A23" s="201"/>
      <c r="B23" s="202"/>
      <c r="C23" s="210" t="s">
        <v>258</v>
      </c>
      <c r="D23" s="345">
        <f>D19+D21</f>
        <v>0</v>
      </c>
      <c r="E23" s="161"/>
      <c r="F23" s="162"/>
      <c r="G23" s="163"/>
    </row>
    <row r="24" spans="1:7">
      <c r="A24" s="161"/>
      <c r="B24" s="161"/>
      <c r="C24" s="161"/>
      <c r="D24" s="161"/>
      <c r="E24" s="161"/>
      <c r="F24" s="162"/>
      <c r="G24" s="163"/>
    </row>
    <row r="25" spans="1:7" ht="15.75" thickBot="1">
      <c r="A25" s="154" t="s">
        <v>262</v>
      </c>
      <c r="B25" s="153"/>
      <c r="C25" s="153"/>
      <c r="D25" s="153"/>
      <c r="E25" s="153"/>
      <c r="F25" s="153"/>
      <c r="G25" s="153"/>
    </row>
    <row r="26" spans="1:7">
      <c r="A26" s="412" t="s">
        <v>231</v>
      </c>
      <c r="B26" s="347">
        <v>1</v>
      </c>
      <c r="C26" s="155">
        <v>2</v>
      </c>
      <c r="D26" s="155">
        <v>3</v>
      </c>
      <c r="E26" s="155">
        <v>4</v>
      </c>
      <c r="F26" s="347">
        <v>5</v>
      </c>
      <c r="G26" s="155" t="s">
        <v>241</v>
      </c>
    </row>
    <row r="27" spans="1:7" ht="38.25">
      <c r="A27" s="413"/>
      <c r="B27" s="156" t="s">
        <v>242</v>
      </c>
      <c r="C27" s="156" t="s">
        <v>243</v>
      </c>
      <c r="D27" s="348" t="s">
        <v>244</v>
      </c>
      <c r="E27" s="348" t="s">
        <v>245</v>
      </c>
      <c r="F27" s="206" t="s">
        <v>234</v>
      </c>
      <c r="G27" s="207" t="s">
        <v>246</v>
      </c>
    </row>
    <row r="28" spans="1:7" ht="15.75" thickBot="1">
      <c r="A28" s="414"/>
      <c r="B28" s="159" t="s">
        <v>236</v>
      </c>
      <c r="C28" s="156" t="s">
        <v>247</v>
      </c>
      <c r="D28" s="164"/>
      <c r="E28" s="349" t="s">
        <v>248</v>
      </c>
      <c r="F28" s="349" t="s">
        <v>161</v>
      </c>
      <c r="G28" s="159" t="s">
        <v>237</v>
      </c>
    </row>
    <row r="29" spans="1:7" ht="15.75" thickBot="1">
      <c r="A29" s="415" t="s">
        <v>260</v>
      </c>
      <c r="B29" s="160" t="s">
        <v>239</v>
      </c>
      <c r="C29" s="417">
        <v>16</v>
      </c>
      <c r="D29" s="160" t="s">
        <v>249</v>
      </c>
      <c r="E29" s="419">
        <f>(1/B30)*C29*(1/D30)</f>
        <v>9.1474273857547169E-6</v>
      </c>
      <c r="F29" s="421"/>
      <c r="G29" s="590">
        <f>ROUND(E29*F29,2)</f>
        <v>0</v>
      </c>
    </row>
    <row r="30" spans="1:7" ht="15.75" thickBot="1">
      <c r="A30" s="416"/>
      <c r="B30" s="199">
        <f>(30*308.88)</f>
        <v>9266.4</v>
      </c>
      <c r="C30" s="418"/>
      <c r="D30" s="165">
        <v>188.76</v>
      </c>
      <c r="E30" s="420"/>
      <c r="F30" s="422"/>
      <c r="G30" s="591"/>
    </row>
    <row r="31" spans="1:7">
      <c r="A31" s="423" t="s">
        <v>238</v>
      </c>
      <c r="B31" s="160" t="s">
        <v>239</v>
      </c>
      <c r="C31" s="425">
        <v>16</v>
      </c>
      <c r="D31" s="160" t="s">
        <v>249</v>
      </c>
      <c r="E31" s="419">
        <f>(1/B32)*C31*(1/D32)</f>
        <v>2.7442282157264148E-4</v>
      </c>
      <c r="F31" s="427"/>
      <c r="G31" s="590">
        <f>ROUND(E31*F31,2)</f>
        <v>0</v>
      </c>
    </row>
    <row r="32" spans="1:7" ht="15.75" thickBot="1">
      <c r="A32" s="424"/>
      <c r="B32" s="204">
        <v>308.88</v>
      </c>
      <c r="C32" s="426"/>
      <c r="D32" s="165">
        <v>188.76</v>
      </c>
      <c r="E32" s="420"/>
      <c r="F32" s="428"/>
      <c r="G32" s="591"/>
    </row>
    <row r="33" spans="1:7" ht="20.100000000000001" customHeight="1" thickBot="1">
      <c r="A33" s="208"/>
      <c r="B33" s="209"/>
      <c r="C33" s="209"/>
      <c r="D33" s="209"/>
      <c r="E33" s="209"/>
      <c r="F33" s="210" t="s">
        <v>258</v>
      </c>
      <c r="G33" s="592">
        <f>G29+G31</f>
        <v>0</v>
      </c>
    </row>
    <row r="34" spans="1:7">
      <c r="A34" s="153"/>
      <c r="B34" s="153"/>
      <c r="C34" s="153"/>
      <c r="D34" s="153"/>
      <c r="E34" s="153"/>
      <c r="F34" s="153"/>
      <c r="G34" s="153"/>
    </row>
    <row r="35" spans="1:7" ht="15.75" thickBot="1">
      <c r="A35" s="154" t="s">
        <v>250</v>
      </c>
      <c r="B35" s="153"/>
      <c r="C35" s="153"/>
      <c r="D35" s="153"/>
      <c r="E35" s="153"/>
      <c r="F35" s="153"/>
      <c r="G35" s="153"/>
    </row>
    <row r="36" spans="1:7">
      <c r="A36" s="412" t="s">
        <v>231</v>
      </c>
      <c r="B36" s="347">
        <v>1</v>
      </c>
      <c r="C36" s="155">
        <v>2</v>
      </c>
      <c r="D36" s="155">
        <v>3</v>
      </c>
      <c r="E36" s="155">
        <v>4</v>
      </c>
      <c r="F36" s="347">
        <v>5</v>
      </c>
      <c r="G36" s="155" t="s">
        <v>241</v>
      </c>
    </row>
    <row r="37" spans="1:7" ht="38.25">
      <c r="A37" s="413"/>
      <c r="B37" s="156" t="s">
        <v>242</v>
      </c>
      <c r="C37" s="156" t="s">
        <v>243</v>
      </c>
      <c r="D37" s="348" t="s">
        <v>244</v>
      </c>
      <c r="E37" s="348" t="s">
        <v>245</v>
      </c>
      <c r="F37" s="206" t="s">
        <v>234</v>
      </c>
      <c r="G37" s="207" t="s">
        <v>246</v>
      </c>
    </row>
    <row r="38" spans="1:7" ht="15.75" thickBot="1">
      <c r="A38" s="414"/>
      <c r="B38" s="159" t="s">
        <v>236</v>
      </c>
      <c r="C38" s="156" t="s">
        <v>247</v>
      </c>
      <c r="D38" s="164"/>
      <c r="E38" s="349" t="s">
        <v>248</v>
      </c>
      <c r="F38" s="349" t="s">
        <v>161</v>
      </c>
      <c r="G38" s="159" t="s">
        <v>237</v>
      </c>
    </row>
    <row r="39" spans="1:7" ht="15.75" thickBot="1">
      <c r="A39" s="415" t="s">
        <v>260</v>
      </c>
      <c r="B39" s="160" t="s">
        <v>239</v>
      </c>
      <c r="C39" s="417">
        <v>8</v>
      </c>
      <c r="D39" s="160" t="s">
        <v>249</v>
      </c>
      <c r="E39" s="419">
        <f>(1/B40)*C39*(1/D40)</f>
        <v>1.349314961564561E-5</v>
      </c>
      <c r="F39" s="421"/>
      <c r="G39" s="590">
        <f>ROUND(E39*F39,2)</f>
        <v>0</v>
      </c>
    </row>
    <row r="40" spans="1:7" ht="15.75" thickBot="1">
      <c r="A40" s="416"/>
      <c r="B40" s="199">
        <f>(4*130.87)</f>
        <v>523.48</v>
      </c>
      <c r="C40" s="418"/>
      <c r="D40" s="212">
        <v>1132.5999999999999</v>
      </c>
      <c r="E40" s="420"/>
      <c r="F40" s="422"/>
      <c r="G40" s="591"/>
    </row>
    <row r="41" spans="1:7">
      <c r="A41" s="423" t="s">
        <v>238</v>
      </c>
      <c r="B41" s="160" t="s">
        <v>239</v>
      </c>
      <c r="C41" s="425">
        <v>8</v>
      </c>
      <c r="D41" s="160" t="s">
        <v>249</v>
      </c>
      <c r="E41" s="419">
        <f>(1/B42)*C41*(1/D42)</f>
        <v>5.397259846258244E-5</v>
      </c>
      <c r="F41" s="427"/>
      <c r="G41" s="590">
        <f>ROUND(E41*F41,2)</f>
        <v>0</v>
      </c>
    </row>
    <row r="42" spans="1:7" ht="15.75" thickBot="1">
      <c r="A42" s="424"/>
      <c r="B42" s="204">
        <v>130.87</v>
      </c>
      <c r="C42" s="426"/>
      <c r="D42" s="212">
        <v>1132.5999999999999</v>
      </c>
      <c r="E42" s="420"/>
      <c r="F42" s="428"/>
      <c r="G42" s="591"/>
    </row>
    <row r="43" spans="1:7" ht="15.75" thickBot="1">
      <c r="A43" s="208"/>
      <c r="B43" s="209"/>
      <c r="C43" s="209"/>
      <c r="D43" s="209"/>
      <c r="E43" s="209"/>
      <c r="F43" s="210" t="s">
        <v>258</v>
      </c>
      <c r="G43" s="344">
        <f>G41</f>
        <v>0</v>
      </c>
    </row>
  </sheetData>
  <mergeCells count="38">
    <mergeCell ref="G39:G40"/>
    <mergeCell ref="E29:E30"/>
    <mergeCell ref="A41:A42"/>
    <mergeCell ref="C41:C42"/>
    <mergeCell ref="E41:E42"/>
    <mergeCell ref="F41:F42"/>
    <mergeCell ref="G41:G42"/>
    <mergeCell ref="A21:A22"/>
    <mergeCell ref="C21:C22"/>
    <mergeCell ref="D21:D22"/>
    <mergeCell ref="A26:A28"/>
    <mergeCell ref="A29:A30"/>
    <mergeCell ref="C29:C30"/>
    <mergeCell ref="A11:A12"/>
    <mergeCell ref="C11:C12"/>
    <mergeCell ref="D11:D12"/>
    <mergeCell ref="A16:A18"/>
    <mergeCell ref="A19:A20"/>
    <mergeCell ref="C19:C20"/>
    <mergeCell ref="D19:D20"/>
    <mergeCell ref="A1:G1"/>
    <mergeCell ref="A3:G3"/>
    <mergeCell ref="A6:A8"/>
    <mergeCell ref="A9:A10"/>
    <mergeCell ref="C9:C10"/>
    <mergeCell ref="D9:D10"/>
    <mergeCell ref="F29:F30"/>
    <mergeCell ref="G29:G30"/>
    <mergeCell ref="A31:A32"/>
    <mergeCell ref="C31:C32"/>
    <mergeCell ref="E31:E32"/>
    <mergeCell ref="F31:F32"/>
    <mergeCell ref="G31:G32"/>
    <mergeCell ref="A36:A38"/>
    <mergeCell ref="A39:A40"/>
    <mergeCell ref="C39:C40"/>
    <mergeCell ref="E39:E40"/>
    <mergeCell ref="F39:F40"/>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28"/>
  <sheetViews>
    <sheetView topLeftCell="A10" workbookViewId="0">
      <selection activeCell="L23" sqref="L23"/>
    </sheetView>
  </sheetViews>
  <sheetFormatPr defaultRowHeight="15"/>
  <cols>
    <col min="1" max="7" width="18.7109375" customWidth="1"/>
  </cols>
  <sheetData>
    <row r="1" spans="1:7" ht="15.75" thickBot="1">
      <c r="A1" s="429" t="s">
        <v>266</v>
      </c>
      <c r="B1" s="430"/>
      <c r="C1" s="430"/>
      <c r="D1" s="430"/>
      <c r="E1" s="430"/>
      <c r="F1" s="430"/>
      <c r="G1" s="431"/>
    </row>
    <row r="2" spans="1:7">
      <c r="A2" s="153"/>
      <c r="B2" s="153"/>
      <c r="C2" s="153"/>
      <c r="D2" s="153"/>
      <c r="E2" s="153"/>
      <c r="F2" s="153"/>
      <c r="G2" s="153"/>
    </row>
    <row r="3" spans="1:7">
      <c r="A3" s="432" t="s">
        <v>229</v>
      </c>
      <c r="B3" s="432"/>
      <c r="C3" s="432"/>
      <c r="D3" s="432"/>
      <c r="E3" s="432"/>
      <c r="F3" s="432"/>
      <c r="G3" s="432"/>
    </row>
    <row r="4" spans="1:7">
      <c r="A4" s="153"/>
      <c r="B4" s="153"/>
      <c r="C4" s="153"/>
      <c r="D4" s="153"/>
      <c r="E4" s="153"/>
      <c r="F4" s="153"/>
      <c r="G4" s="153"/>
    </row>
    <row r="5" spans="1:7" ht="15.75" thickBot="1">
      <c r="A5" s="154" t="s">
        <v>230</v>
      </c>
      <c r="B5" s="153"/>
      <c r="C5" s="153"/>
      <c r="D5" s="153"/>
      <c r="E5" s="153"/>
      <c r="F5" s="153"/>
      <c r="G5" s="153"/>
    </row>
    <row r="6" spans="1:7">
      <c r="A6" s="433" t="s">
        <v>231</v>
      </c>
      <c r="B6" s="155">
        <v>1</v>
      </c>
      <c r="C6" s="155">
        <v>2</v>
      </c>
      <c r="D6" s="155" t="s">
        <v>232</v>
      </c>
      <c r="E6" s="153"/>
      <c r="F6" s="153"/>
      <c r="G6" s="153"/>
    </row>
    <row r="7" spans="1:7" ht="25.5">
      <c r="A7" s="434"/>
      <c r="B7" s="156" t="s">
        <v>233</v>
      </c>
      <c r="C7" s="157" t="s">
        <v>234</v>
      </c>
      <c r="D7" s="156" t="s">
        <v>235</v>
      </c>
      <c r="E7" s="153"/>
      <c r="F7" s="158"/>
      <c r="G7" s="153"/>
    </row>
    <row r="8" spans="1:7" ht="15.75" thickBot="1">
      <c r="A8" s="435"/>
      <c r="B8" s="159" t="s">
        <v>236</v>
      </c>
      <c r="C8" s="159" t="s">
        <v>161</v>
      </c>
      <c r="D8" s="159" t="s">
        <v>237</v>
      </c>
      <c r="E8" s="153"/>
      <c r="F8" s="153"/>
      <c r="G8" s="153"/>
    </row>
    <row r="9" spans="1:7" ht="15.75" thickBot="1">
      <c r="A9" s="423" t="s">
        <v>238</v>
      </c>
      <c r="B9" s="160" t="s">
        <v>239</v>
      </c>
      <c r="C9" s="438"/>
      <c r="D9" s="590">
        <f>ROUND((1/B10)*C9,2)</f>
        <v>0</v>
      </c>
      <c r="E9" s="153"/>
      <c r="F9" s="153"/>
      <c r="G9" s="153"/>
    </row>
    <row r="10" spans="1:7" ht="15.75" thickBot="1">
      <c r="A10" s="424"/>
      <c r="B10" s="200">
        <v>818.32</v>
      </c>
      <c r="C10" s="439"/>
      <c r="D10" s="591"/>
      <c r="E10" s="153"/>
      <c r="F10" s="153"/>
      <c r="G10" s="153"/>
    </row>
    <row r="11" spans="1:7" ht="20.100000000000001" customHeight="1" thickBot="1">
      <c r="A11" s="201"/>
      <c r="B11" s="202"/>
      <c r="C11" s="203" t="s">
        <v>261</v>
      </c>
      <c r="D11" s="344">
        <f>D9</f>
        <v>0</v>
      </c>
      <c r="E11" s="153"/>
      <c r="F11" s="153"/>
      <c r="G11" s="153"/>
    </row>
    <row r="12" spans="1:7">
      <c r="A12" s="153"/>
      <c r="B12" s="153"/>
      <c r="C12" s="153"/>
      <c r="D12" s="153"/>
      <c r="E12" s="153"/>
      <c r="F12" s="153"/>
      <c r="G12" s="153"/>
    </row>
    <row r="13" spans="1:7" ht="15.75" thickBot="1">
      <c r="A13" s="154" t="s">
        <v>240</v>
      </c>
      <c r="B13" s="153"/>
      <c r="C13" s="153"/>
      <c r="D13" s="153"/>
      <c r="E13" s="153"/>
      <c r="F13" s="153"/>
      <c r="G13" s="153"/>
    </row>
    <row r="14" spans="1:7">
      <c r="A14" s="433" t="s">
        <v>231</v>
      </c>
      <c r="B14" s="155">
        <v>1</v>
      </c>
      <c r="C14" s="155">
        <v>2</v>
      </c>
      <c r="D14" s="155" t="s">
        <v>232</v>
      </c>
      <c r="E14" s="153"/>
      <c r="F14" s="153"/>
      <c r="G14" s="153"/>
    </row>
    <row r="15" spans="1:7" ht="25.5">
      <c r="A15" s="434"/>
      <c r="B15" s="156" t="s">
        <v>233</v>
      </c>
      <c r="C15" s="157" t="s">
        <v>234</v>
      </c>
      <c r="D15" s="156" t="s">
        <v>235</v>
      </c>
      <c r="E15" s="153"/>
      <c r="F15" s="153"/>
      <c r="G15" s="153"/>
    </row>
    <row r="16" spans="1:7" ht="15.75" thickBot="1">
      <c r="A16" s="435"/>
      <c r="B16" s="159" t="s">
        <v>236</v>
      </c>
      <c r="C16" s="159" t="s">
        <v>161</v>
      </c>
      <c r="D16" s="159" t="s">
        <v>237</v>
      </c>
      <c r="E16" s="153"/>
      <c r="F16" s="153"/>
      <c r="G16" s="153"/>
    </row>
    <row r="17" spans="1:7">
      <c r="A17" s="423" t="s">
        <v>238</v>
      </c>
      <c r="B17" s="160" t="s">
        <v>239</v>
      </c>
      <c r="C17" s="436"/>
      <c r="D17" s="590">
        <f>ROUND((1/B18)*C17,2)</f>
        <v>0</v>
      </c>
      <c r="E17" s="153"/>
      <c r="F17" s="153"/>
      <c r="G17" s="153"/>
    </row>
    <row r="18" spans="1:7" ht="15.75" thickBot="1">
      <c r="A18" s="424"/>
      <c r="B18" s="205">
        <v>2004.57</v>
      </c>
      <c r="C18" s="437"/>
      <c r="D18" s="591"/>
      <c r="E18" s="153"/>
      <c r="F18" s="153"/>
      <c r="G18" s="153"/>
    </row>
    <row r="19" spans="1:7" ht="20.100000000000001" customHeight="1" thickBot="1">
      <c r="A19" s="201"/>
      <c r="B19" s="202"/>
      <c r="C19" s="210" t="s">
        <v>258</v>
      </c>
      <c r="D19" s="345">
        <f>D17</f>
        <v>0</v>
      </c>
      <c r="E19" s="161"/>
      <c r="F19" s="162"/>
      <c r="G19" s="163"/>
    </row>
    <row r="20" spans="1:7">
      <c r="A20" s="161"/>
      <c r="B20" s="161"/>
      <c r="C20" s="161"/>
      <c r="D20" s="161"/>
      <c r="E20" s="161"/>
      <c r="F20" s="162"/>
      <c r="G20" s="163"/>
    </row>
    <row r="21" spans="1:7" ht="15.75" thickBot="1">
      <c r="A21" s="154" t="s">
        <v>262</v>
      </c>
      <c r="B21" s="153"/>
      <c r="C21" s="153"/>
      <c r="D21" s="153"/>
      <c r="E21" s="153"/>
      <c r="F21" s="153"/>
      <c r="G21" s="153"/>
    </row>
    <row r="22" spans="1:7">
      <c r="A22" s="412" t="s">
        <v>231</v>
      </c>
      <c r="B22" s="192">
        <v>1</v>
      </c>
      <c r="C22" s="155">
        <v>2</v>
      </c>
      <c r="D22" s="155">
        <v>3</v>
      </c>
      <c r="E22" s="155">
        <v>4</v>
      </c>
      <c r="F22" s="192">
        <v>5</v>
      </c>
      <c r="G22" s="155" t="s">
        <v>241</v>
      </c>
    </row>
    <row r="23" spans="1:7" ht="38.25">
      <c r="A23" s="413"/>
      <c r="B23" s="156" t="s">
        <v>242</v>
      </c>
      <c r="C23" s="156" t="s">
        <v>243</v>
      </c>
      <c r="D23" s="193" t="s">
        <v>244</v>
      </c>
      <c r="E23" s="193" t="s">
        <v>245</v>
      </c>
      <c r="F23" s="206" t="s">
        <v>234</v>
      </c>
      <c r="G23" s="207" t="s">
        <v>246</v>
      </c>
    </row>
    <row r="24" spans="1:7" ht="15.75" thickBot="1">
      <c r="A24" s="414"/>
      <c r="B24" s="159" t="s">
        <v>236</v>
      </c>
      <c r="C24" s="156" t="s">
        <v>247</v>
      </c>
      <c r="D24" s="164"/>
      <c r="E24" s="194" t="s">
        <v>248</v>
      </c>
      <c r="F24" s="194" t="s">
        <v>161</v>
      </c>
      <c r="G24" s="159" t="s">
        <v>237</v>
      </c>
    </row>
    <row r="25" spans="1:7">
      <c r="A25" s="423" t="s">
        <v>238</v>
      </c>
      <c r="B25" s="160" t="s">
        <v>239</v>
      </c>
      <c r="C25" s="425">
        <v>16</v>
      </c>
      <c r="D25" s="160" t="s">
        <v>249</v>
      </c>
      <c r="E25" s="419">
        <f>(1/B26)*C25*(1/D26)</f>
        <v>2.7442282157264148E-4</v>
      </c>
      <c r="F25" s="427"/>
      <c r="G25" s="590">
        <f>ROUND(E25*F25,2)</f>
        <v>0</v>
      </c>
    </row>
    <row r="26" spans="1:7" ht="15.75" thickBot="1">
      <c r="A26" s="424"/>
      <c r="B26" s="204">
        <v>308.88</v>
      </c>
      <c r="C26" s="426"/>
      <c r="D26" s="165">
        <v>188.76</v>
      </c>
      <c r="E26" s="420"/>
      <c r="F26" s="428"/>
      <c r="G26" s="591"/>
    </row>
    <row r="27" spans="1:7" ht="20.100000000000001" customHeight="1" thickBot="1">
      <c r="A27" s="208"/>
      <c r="B27" s="209"/>
      <c r="C27" s="209"/>
      <c r="D27" s="209"/>
      <c r="E27" s="209"/>
      <c r="F27" s="210" t="s">
        <v>258</v>
      </c>
      <c r="G27" s="592">
        <f>G25</f>
        <v>0</v>
      </c>
    </row>
    <row r="28" spans="1:7">
      <c r="A28" s="153"/>
      <c r="B28" s="153"/>
      <c r="C28" s="153"/>
      <c r="D28" s="153"/>
      <c r="E28" s="153"/>
      <c r="F28" s="153"/>
      <c r="G28" s="153"/>
    </row>
  </sheetData>
  <mergeCells count="16">
    <mergeCell ref="A25:A26"/>
    <mergeCell ref="C25:C26"/>
    <mergeCell ref="E25:E26"/>
    <mergeCell ref="F25:F26"/>
    <mergeCell ref="G25:G26"/>
    <mergeCell ref="A22:A24"/>
    <mergeCell ref="A9:A10"/>
    <mergeCell ref="C9:C10"/>
    <mergeCell ref="D9:D10"/>
    <mergeCell ref="A14:A16"/>
    <mergeCell ref="A1:G1"/>
    <mergeCell ref="A3:G3"/>
    <mergeCell ref="A6:A8"/>
    <mergeCell ref="A17:A18"/>
    <mergeCell ref="C17:C18"/>
    <mergeCell ref="D17:D18"/>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28"/>
  <sheetViews>
    <sheetView topLeftCell="A10" workbookViewId="0">
      <selection activeCell="K26" sqref="K26"/>
    </sheetView>
  </sheetViews>
  <sheetFormatPr defaultRowHeight="15"/>
  <cols>
    <col min="1" max="7" width="18.7109375" customWidth="1"/>
  </cols>
  <sheetData>
    <row r="1" spans="1:7" ht="15.75" customHeight="1" thickBot="1">
      <c r="A1" s="429" t="s">
        <v>267</v>
      </c>
      <c r="B1" s="430"/>
      <c r="C1" s="430"/>
      <c r="D1" s="430"/>
      <c r="E1" s="430"/>
      <c r="F1" s="430"/>
      <c r="G1" s="431"/>
    </row>
    <row r="2" spans="1:7">
      <c r="A2" s="153"/>
      <c r="B2" s="153"/>
      <c r="C2" s="153"/>
      <c r="D2" s="153"/>
      <c r="E2" s="153"/>
      <c r="F2" s="153"/>
      <c r="G2" s="153"/>
    </row>
    <row r="3" spans="1:7">
      <c r="A3" s="432" t="s">
        <v>229</v>
      </c>
      <c r="B3" s="432"/>
      <c r="C3" s="432"/>
      <c r="D3" s="432"/>
      <c r="E3" s="432"/>
      <c r="F3" s="432"/>
      <c r="G3" s="432"/>
    </row>
    <row r="4" spans="1:7">
      <c r="A4" s="153"/>
      <c r="B4" s="153"/>
      <c r="C4" s="153"/>
      <c r="D4" s="153"/>
      <c r="E4" s="153"/>
      <c r="F4" s="153"/>
      <c r="G4" s="153"/>
    </row>
    <row r="5" spans="1:7" ht="15.75" thickBot="1">
      <c r="A5" s="154" t="s">
        <v>230</v>
      </c>
      <c r="B5" s="153"/>
      <c r="C5" s="153"/>
      <c r="D5" s="153"/>
      <c r="E5" s="153"/>
      <c r="F5" s="153"/>
      <c r="G5" s="153"/>
    </row>
    <row r="6" spans="1:7">
      <c r="A6" s="433" t="s">
        <v>231</v>
      </c>
      <c r="B6" s="155">
        <v>1</v>
      </c>
      <c r="C6" s="155">
        <v>2</v>
      </c>
      <c r="D6" s="155" t="s">
        <v>232</v>
      </c>
      <c r="E6" s="153"/>
      <c r="F6" s="153"/>
      <c r="G6" s="153"/>
    </row>
    <row r="7" spans="1:7" ht="25.5">
      <c r="A7" s="434"/>
      <c r="B7" s="156" t="s">
        <v>233</v>
      </c>
      <c r="C7" s="157" t="s">
        <v>234</v>
      </c>
      <c r="D7" s="156" t="s">
        <v>235</v>
      </c>
      <c r="E7" s="153"/>
      <c r="F7" s="158"/>
      <c r="G7" s="153"/>
    </row>
    <row r="8" spans="1:7" ht="15.75" thickBot="1">
      <c r="A8" s="435"/>
      <c r="B8" s="159" t="s">
        <v>236</v>
      </c>
      <c r="C8" s="159" t="s">
        <v>161</v>
      </c>
      <c r="D8" s="159" t="s">
        <v>237</v>
      </c>
      <c r="E8" s="153"/>
      <c r="F8" s="153"/>
      <c r="G8" s="153"/>
    </row>
    <row r="9" spans="1:7" ht="15.75" thickBot="1">
      <c r="A9" s="423" t="s">
        <v>238</v>
      </c>
      <c r="B9" s="160" t="s">
        <v>239</v>
      </c>
      <c r="C9" s="438"/>
      <c r="D9" s="590">
        <f>ROUND((1/B10)*C9,2)</f>
        <v>0</v>
      </c>
      <c r="E9" s="153"/>
      <c r="F9" s="153"/>
      <c r="G9" s="153"/>
    </row>
    <row r="10" spans="1:7" ht="15.75" thickBot="1">
      <c r="A10" s="424"/>
      <c r="B10" s="200">
        <v>818.32</v>
      </c>
      <c r="C10" s="439"/>
      <c r="D10" s="591"/>
      <c r="E10" s="153"/>
      <c r="F10" s="153"/>
      <c r="G10" s="153"/>
    </row>
    <row r="11" spans="1:7" ht="20.100000000000001" customHeight="1" thickBot="1">
      <c r="A11" s="201"/>
      <c r="B11" s="202"/>
      <c r="C11" s="203" t="s">
        <v>261</v>
      </c>
      <c r="D11" s="344">
        <f>D9</f>
        <v>0</v>
      </c>
      <c r="E11" s="153"/>
      <c r="F11" s="153"/>
      <c r="G11" s="153"/>
    </row>
    <row r="12" spans="1:7">
      <c r="A12" s="153"/>
      <c r="B12" s="153"/>
      <c r="C12" s="153"/>
      <c r="D12" s="153"/>
      <c r="E12" s="153"/>
      <c r="F12" s="153"/>
      <c r="G12" s="153"/>
    </row>
    <row r="13" spans="1:7" ht="15.75" thickBot="1">
      <c r="A13" s="154" t="s">
        <v>240</v>
      </c>
      <c r="B13" s="153"/>
      <c r="C13" s="153"/>
      <c r="D13" s="153"/>
      <c r="E13" s="153"/>
      <c r="F13" s="153"/>
      <c r="G13" s="153"/>
    </row>
    <row r="14" spans="1:7">
      <c r="A14" s="433" t="s">
        <v>231</v>
      </c>
      <c r="B14" s="155">
        <v>1</v>
      </c>
      <c r="C14" s="155">
        <v>2</v>
      </c>
      <c r="D14" s="155" t="s">
        <v>232</v>
      </c>
      <c r="E14" s="153"/>
      <c r="F14" s="153"/>
      <c r="G14" s="153"/>
    </row>
    <row r="15" spans="1:7" ht="25.5">
      <c r="A15" s="434"/>
      <c r="B15" s="156" t="s">
        <v>233</v>
      </c>
      <c r="C15" s="157" t="s">
        <v>234</v>
      </c>
      <c r="D15" s="156" t="s">
        <v>235</v>
      </c>
      <c r="E15" s="153"/>
      <c r="F15" s="153"/>
      <c r="G15" s="153"/>
    </row>
    <row r="16" spans="1:7" ht="15.75" thickBot="1">
      <c r="A16" s="435"/>
      <c r="B16" s="159" t="s">
        <v>236</v>
      </c>
      <c r="C16" s="159" t="s">
        <v>161</v>
      </c>
      <c r="D16" s="159" t="s">
        <v>237</v>
      </c>
      <c r="E16" s="153"/>
      <c r="F16" s="153"/>
      <c r="G16" s="153"/>
    </row>
    <row r="17" spans="1:7">
      <c r="A17" s="423" t="s">
        <v>238</v>
      </c>
      <c r="B17" s="160" t="s">
        <v>239</v>
      </c>
      <c r="C17" s="436"/>
      <c r="D17" s="590">
        <f>ROUND((1/B18)*C17,2)</f>
        <v>0</v>
      </c>
      <c r="E17" s="153"/>
      <c r="F17" s="153"/>
      <c r="G17" s="153"/>
    </row>
    <row r="18" spans="1:7" ht="15.75" thickBot="1">
      <c r="A18" s="424"/>
      <c r="B18" s="205">
        <v>2004.57</v>
      </c>
      <c r="C18" s="437"/>
      <c r="D18" s="591"/>
      <c r="E18" s="153"/>
      <c r="F18" s="153"/>
      <c r="G18" s="153"/>
    </row>
    <row r="19" spans="1:7" ht="20.100000000000001" customHeight="1" thickBot="1">
      <c r="A19" s="201"/>
      <c r="B19" s="202"/>
      <c r="C19" s="210" t="s">
        <v>258</v>
      </c>
      <c r="D19" s="345">
        <f>D17</f>
        <v>0</v>
      </c>
      <c r="E19" s="161"/>
      <c r="F19" s="162"/>
      <c r="G19" s="163"/>
    </row>
    <row r="20" spans="1:7">
      <c r="A20" s="161"/>
      <c r="B20" s="161"/>
      <c r="C20" s="161"/>
      <c r="D20" s="161"/>
      <c r="E20" s="161"/>
      <c r="F20" s="162"/>
      <c r="G20" s="163"/>
    </row>
    <row r="21" spans="1:7" ht="15.75" thickBot="1">
      <c r="A21" s="154" t="s">
        <v>262</v>
      </c>
      <c r="B21" s="153"/>
      <c r="C21" s="153"/>
      <c r="D21" s="153"/>
      <c r="E21" s="153"/>
      <c r="F21" s="153"/>
      <c r="G21" s="153"/>
    </row>
    <row r="22" spans="1:7">
      <c r="A22" s="412" t="s">
        <v>231</v>
      </c>
      <c r="B22" s="192">
        <v>1</v>
      </c>
      <c r="C22" s="155">
        <v>2</v>
      </c>
      <c r="D22" s="155">
        <v>3</v>
      </c>
      <c r="E22" s="155">
        <v>4</v>
      </c>
      <c r="F22" s="192">
        <v>5</v>
      </c>
      <c r="G22" s="155" t="s">
        <v>241</v>
      </c>
    </row>
    <row r="23" spans="1:7" ht="38.25">
      <c r="A23" s="413"/>
      <c r="B23" s="156" t="s">
        <v>242</v>
      </c>
      <c r="C23" s="156" t="s">
        <v>243</v>
      </c>
      <c r="D23" s="193" t="s">
        <v>244</v>
      </c>
      <c r="E23" s="193" t="s">
        <v>245</v>
      </c>
      <c r="F23" s="206" t="s">
        <v>234</v>
      </c>
      <c r="G23" s="207" t="s">
        <v>246</v>
      </c>
    </row>
    <row r="24" spans="1:7" ht="15.75" thickBot="1">
      <c r="A24" s="414"/>
      <c r="B24" s="159" t="s">
        <v>236</v>
      </c>
      <c r="C24" s="156" t="s">
        <v>247</v>
      </c>
      <c r="D24" s="164"/>
      <c r="E24" s="194" t="s">
        <v>248</v>
      </c>
      <c r="F24" s="194" t="s">
        <v>161</v>
      </c>
      <c r="G24" s="159" t="s">
        <v>237</v>
      </c>
    </row>
    <row r="25" spans="1:7">
      <c r="A25" s="423" t="s">
        <v>238</v>
      </c>
      <c r="B25" s="160" t="s">
        <v>239</v>
      </c>
      <c r="C25" s="425">
        <v>16</v>
      </c>
      <c r="D25" s="160" t="s">
        <v>249</v>
      </c>
      <c r="E25" s="419">
        <f>(1/B26)*C25*(1/D26)</f>
        <v>2.7442282157264148E-4</v>
      </c>
      <c r="F25" s="427"/>
      <c r="G25" s="590">
        <f>ROUND(E25*F25,2)</f>
        <v>0</v>
      </c>
    </row>
    <row r="26" spans="1:7" ht="15.75" thickBot="1">
      <c r="A26" s="424"/>
      <c r="B26" s="204">
        <v>308.88</v>
      </c>
      <c r="C26" s="426"/>
      <c r="D26" s="165">
        <v>188.76</v>
      </c>
      <c r="E26" s="420"/>
      <c r="F26" s="428"/>
      <c r="G26" s="591"/>
    </row>
    <row r="27" spans="1:7" ht="20.100000000000001" customHeight="1" thickBot="1">
      <c r="A27" s="208"/>
      <c r="B27" s="209"/>
      <c r="C27" s="209"/>
      <c r="D27" s="209"/>
      <c r="E27" s="209"/>
      <c r="F27" s="210" t="s">
        <v>258</v>
      </c>
      <c r="G27" s="592">
        <f>G25</f>
        <v>0</v>
      </c>
    </row>
    <row r="28" spans="1:7">
      <c r="A28" s="153"/>
      <c r="B28" s="153"/>
      <c r="C28" s="153"/>
      <c r="D28" s="153"/>
      <c r="E28" s="153"/>
      <c r="F28" s="153"/>
      <c r="G28" s="153"/>
    </row>
  </sheetData>
  <mergeCells count="16">
    <mergeCell ref="A25:A26"/>
    <mergeCell ref="C25:C26"/>
    <mergeCell ref="E25:E26"/>
    <mergeCell ref="F25:F26"/>
    <mergeCell ref="G25:G26"/>
    <mergeCell ref="A22:A24"/>
    <mergeCell ref="A9:A10"/>
    <mergeCell ref="C9:C10"/>
    <mergeCell ref="D9:D10"/>
    <mergeCell ref="A14:A16"/>
    <mergeCell ref="A1:G1"/>
    <mergeCell ref="A3:G3"/>
    <mergeCell ref="A6:A8"/>
    <mergeCell ref="A17:A18"/>
    <mergeCell ref="C17:C18"/>
    <mergeCell ref="D17:D1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28"/>
  <sheetViews>
    <sheetView topLeftCell="A10" workbookViewId="0">
      <selection activeCell="G25" sqref="G25:G27"/>
    </sheetView>
  </sheetViews>
  <sheetFormatPr defaultRowHeight="15"/>
  <cols>
    <col min="1" max="7" width="18.7109375" customWidth="1"/>
  </cols>
  <sheetData>
    <row r="1" spans="1:7" ht="15.75" thickBot="1">
      <c r="A1" s="429" t="s">
        <v>268</v>
      </c>
      <c r="B1" s="430"/>
      <c r="C1" s="430"/>
      <c r="D1" s="430"/>
      <c r="E1" s="430"/>
      <c r="F1" s="430"/>
      <c r="G1" s="431"/>
    </row>
    <row r="2" spans="1:7">
      <c r="A2" s="153"/>
      <c r="B2" s="153"/>
      <c r="C2" s="153"/>
      <c r="D2" s="153"/>
      <c r="E2" s="153"/>
      <c r="F2" s="153"/>
      <c r="G2" s="153"/>
    </row>
    <row r="3" spans="1:7">
      <c r="A3" s="432" t="s">
        <v>229</v>
      </c>
      <c r="B3" s="432"/>
      <c r="C3" s="432"/>
      <c r="D3" s="432"/>
      <c r="E3" s="432"/>
      <c r="F3" s="432"/>
      <c r="G3" s="432"/>
    </row>
    <row r="4" spans="1:7">
      <c r="A4" s="153"/>
      <c r="B4" s="153"/>
      <c r="C4" s="153"/>
      <c r="D4" s="153"/>
      <c r="E4" s="153"/>
      <c r="F4" s="153"/>
      <c r="G4" s="153"/>
    </row>
    <row r="5" spans="1:7" ht="15.75" thickBot="1">
      <c r="A5" s="154" t="s">
        <v>230</v>
      </c>
      <c r="B5" s="153"/>
      <c r="C5" s="153"/>
      <c r="D5" s="153"/>
      <c r="E5" s="153"/>
      <c r="F5" s="153"/>
      <c r="G5" s="153"/>
    </row>
    <row r="6" spans="1:7">
      <c r="A6" s="433" t="s">
        <v>231</v>
      </c>
      <c r="B6" s="155">
        <v>1</v>
      </c>
      <c r="C6" s="155">
        <v>2</v>
      </c>
      <c r="D6" s="155" t="s">
        <v>232</v>
      </c>
      <c r="E6" s="153"/>
      <c r="F6" s="153"/>
      <c r="G6" s="153"/>
    </row>
    <row r="7" spans="1:7" ht="25.5">
      <c r="A7" s="434"/>
      <c r="B7" s="156" t="s">
        <v>233</v>
      </c>
      <c r="C7" s="157" t="s">
        <v>234</v>
      </c>
      <c r="D7" s="156" t="s">
        <v>235</v>
      </c>
      <c r="E7" s="153"/>
      <c r="F7" s="158"/>
      <c r="G7" s="153"/>
    </row>
    <row r="8" spans="1:7" ht="15.75" thickBot="1">
      <c r="A8" s="435"/>
      <c r="B8" s="159" t="s">
        <v>236</v>
      </c>
      <c r="C8" s="159" t="s">
        <v>161</v>
      </c>
      <c r="D8" s="159" t="s">
        <v>237</v>
      </c>
      <c r="E8" s="153"/>
      <c r="F8" s="153"/>
      <c r="G8" s="153"/>
    </row>
    <row r="9" spans="1:7" ht="15.75" thickBot="1">
      <c r="A9" s="423" t="s">
        <v>238</v>
      </c>
      <c r="B9" s="160" t="s">
        <v>239</v>
      </c>
      <c r="C9" s="438"/>
      <c r="D9" s="590">
        <f>ROUND((1/B10)*C9,2)</f>
        <v>0</v>
      </c>
      <c r="E9" s="153"/>
      <c r="F9" s="153"/>
      <c r="G9" s="153"/>
    </row>
    <row r="10" spans="1:7" ht="15.75" thickBot="1">
      <c r="A10" s="424"/>
      <c r="B10" s="200">
        <v>818.32</v>
      </c>
      <c r="C10" s="439"/>
      <c r="D10" s="591"/>
      <c r="E10" s="153"/>
      <c r="F10" s="153"/>
      <c r="G10" s="153"/>
    </row>
    <row r="11" spans="1:7" ht="20.100000000000001" customHeight="1" thickBot="1">
      <c r="A11" s="201"/>
      <c r="B11" s="202"/>
      <c r="C11" s="203" t="s">
        <v>261</v>
      </c>
      <c r="D11" s="344">
        <f>D9</f>
        <v>0</v>
      </c>
      <c r="E11" s="153"/>
      <c r="F11" s="153"/>
      <c r="G11" s="153"/>
    </row>
    <row r="12" spans="1:7">
      <c r="A12" s="153"/>
      <c r="B12" s="153"/>
      <c r="C12" s="153"/>
      <c r="D12" s="153"/>
      <c r="E12" s="153"/>
      <c r="F12" s="153"/>
      <c r="G12" s="153"/>
    </row>
    <row r="13" spans="1:7" ht="15.75" thickBot="1">
      <c r="A13" s="154" t="s">
        <v>240</v>
      </c>
      <c r="B13" s="153"/>
      <c r="C13" s="153"/>
      <c r="D13" s="153"/>
      <c r="E13" s="153"/>
      <c r="F13" s="153"/>
      <c r="G13" s="153"/>
    </row>
    <row r="14" spans="1:7">
      <c r="A14" s="433" t="s">
        <v>231</v>
      </c>
      <c r="B14" s="155">
        <v>1</v>
      </c>
      <c r="C14" s="155">
        <v>2</v>
      </c>
      <c r="D14" s="155" t="s">
        <v>232</v>
      </c>
      <c r="E14" s="153"/>
      <c r="F14" s="153"/>
      <c r="G14" s="153"/>
    </row>
    <row r="15" spans="1:7" ht="25.5">
      <c r="A15" s="434"/>
      <c r="B15" s="156" t="s">
        <v>233</v>
      </c>
      <c r="C15" s="157" t="s">
        <v>234</v>
      </c>
      <c r="D15" s="156" t="s">
        <v>235</v>
      </c>
      <c r="E15" s="153"/>
      <c r="F15" s="153"/>
      <c r="G15" s="153"/>
    </row>
    <row r="16" spans="1:7" ht="15.75" thickBot="1">
      <c r="A16" s="435"/>
      <c r="B16" s="159" t="s">
        <v>236</v>
      </c>
      <c r="C16" s="159" t="s">
        <v>161</v>
      </c>
      <c r="D16" s="159" t="s">
        <v>237</v>
      </c>
      <c r="E16" s="153"/>
      <c r="F16" s="153"/>
      <c r="G16" s="153"/>
    </row>
    <row r="17" spans="1:7">
      <c r="A17" s="423" t="s">
        <v>238</v>
      </c>
      <c r="B17" s="160" t="s">
        <v>239</v>
      </c>
      <c r="C17" s="436"/>
      <c r="D17" s="590">
        <f>ROUND((1/B18)*C17,2)</f>
        <v>0</v>
      </c>
      <c r="E17" s="153"/>
      <c r="F17" s="153"/>
      <c r="G17" s="153"/>
    </row>
    <row r="18" spans="1:7" ht="15.75" thickBot="1">
      <c r="A18" s="424"/>
      <c r="B18" s="205">
        <v>2004.57</v>
      </c>
      <c r="C18" s="437"/>
      <c r="D18" s="591"/>
      <c r="E18" s="153"/>
      <c r="F18" s="153"/>
      <c r="G18" s="153"/>
    </row>
    <row r="19" spans="1:7" ht="20.100000000000001" customHeight="1" thickBot="1">
      <c r="A19" s="201"/>
      <c r="B19" s="202"/>
      <c r="C19" s="210" t="s">
        <v>258</v>
      </c>
      <c r="D19" s="345">
        <f>D17</f>
        <v>0</v>
      </c>
      <c r="E19" s="161"/>
      <c r="F19" s="162"/>
      <c r="G19" s="163"/>
    </row>
    <row r="20" spans="1:7">
      <c r="A20" s="161"/>
      <c r="B20" s="161"/>
      <c r="C20" s="161"/>
      <c r="D20" s="161"/>
      <c r="E20" s="161"/>
      <c r="F20" s="162"/>
      <c r="G20" s="163"/>
    </row>
    <row r="21" spans="1:7" ht="15.75" thickBot="1">
      <c r="A21" s="154" t="s">
        <v>262</v>
      </c>
      <c r="B21" s="153"/>
      <c r="C21" s="153"/>
      <c r="D21" s="153"/>
      <c r="E21" s="153"/>
      <c r="F21" s="153"/>
      <c r="G21" s="153"/>
    </row>
    <row r="22" spans="1:7">
      <c r="A22" s="412" t="s">
        <v>231</v>
      </c>
      <c r="B22" s="213">
        <v>1</v>
      </c>
      <c r="C22" s="155">
        <v>2</v>
      </c>
      <c r="D22" s="155">
        <v>3</v>
      </c>
      <c r="E22" s="155">
        <v>4</v>
      </c>
      <c r="F22" s="213">
        <v>5</v>
      </c>
      <c r="G22" s="155" t="s">
        <v>241</v>
      </c>
    </row>
    <row r="23" spans="1:7" ht="38.25">
      <c r="A23" s="413"/>
      <c r="B23" s="156" t="s">
        <v>242</v>
      </c>
      <c r="C23" s="156" t="s">
        <v>243</v>
      </c>
      <c r="D23" s="214" t="s">
        <v>244</v>
      </c>
      <c r="E23" s="214" t="s">
        <v>245</v>
      </c>
      <c r="F23" s="206" t="s">
        <v>234</v>
      </c>
      <c r="G23" s="207" t="s">
        <v>246</v>
      </c>
    </row>
    <row r="24" spans="1:7" ht="15.75" thickBot="1">
      <c r="A24" s="414"/>
      <c r="B24" s="159" t="s">
        <v>236</v>
      </c>
      <c r="C24" s="156" t="s">
        <v>247</v>
      </c>
      <c r="D24" s="164"/>
      <c r="E24" s="215" t="s">
        <v>248</v>
      </c>
      <c r="F24" s="215" t="s">
        <v>161</v>
      </c>
      <c r="G24" s="159" t="s">
        <v>237</v>
      </c>
    </row>
    <row r="25" spans="1:7">
      <c r="A25" s="423" t="s">
        <v>238</v>
      </c>
      <c r="B25" s="160" t="s">
        <v>239</v>
      </c>
      <c r="C25" s="425">
        <v>16</v>
      </c>
      <c r="D25" s="160" t="s">
        <v>249</v>
      </c>
      <c r="E25" s="419">
        <f>(1/B26)*C25*(1/D26)</f>
        <v>2.7442282157264148E-4</v>
      </c>
      <c r="F25" s="427"/>
      <c r="G25" s="590">
        <f>ROUND(E25*F25,2)</f>
        <v>0</v>
      </c>
    </row>
    <row r="26" spans="1:7" ht="15.75" thickBot="1">
      <c r="A26" s="424"/>
      <c r="B26" s="204">
        <v>308.88</v>
      </c>
      <c r="C26" s="426"/>
      <c r="D26" s="165">
        <v>188.76</v>
      </c>
      <c r="E26" s="420"/>
      <c r="F26" s="428"/>
      <c r="G26" s="591"/>
    </row>
    <row r="27" spans="1:7" ht="20.100000000000001" customHeight="1" thickBot="1">
      <c r="A27" s="208"/>
      <c r="B27" s="209"/>
      <c r="C27" s="209"/>
      <c r="D27" s="209"/>
      <c r="E27" s="209"/>
      <c r="F27" s="210" t="s">
        <v>258</v>
      </c>
      <c r="G27" s="592">
        <f>G25</f>
        <v>0</v>
      </c>
    </row>
    <row r="28" spans="1:7">
      <c r="A28" s="153"/>
      <c r="B28" s="153"/>
      <c r="C28" s="153"/>
      <c r="D28" s="153"/>
      <c r="E28" s="153"/>
      <c r="F28" s="153"/>
      <c r="G28" s="153"/>
    </row>
  </sheetData>
  <mergeCells count="16">
    <mergeCell ref="E25:E26"/>
    <mergeCell ref="F25:F26"/>
    <mergeCell ref="G25:G26"/>
    <mergeCell ref="A14:A16"/>
    <mergeCell ref="A17:A18"/>
    <mergeCell ref="C17:C18"/>
    <mergeCell ref="D17:D18"/>
    <mergeCell ref="A22:A24"/>
    <mergeCell ref="A25:A26"/>
    <mergeCell ref="C25:C26"/>
    <mergeCell ref="A1:G1"/>
    <mergeCell ref="A3:G3"/>
    <mergeCell ref="A6:A8"/>
    <mergeCell ref="A9:A10"/>
    <mergeCell ref="C9:C10"/>
    <mergeCell ref="D9:D10"/>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50"/>
  <sheetViews>
    <sheetView topLeftCell="A10" workbookViewId="0">
      <selection activeCell="E14" sqref="E14:E17"/>
    </sheetView>
  </sheetViews>
  <sheetFormatPr defaultRowHeight="15"/>
  <cols>
    <col min="1" max="1" width="22.42578125" customWidth="1"/>
    <col min="2" max="2" width="20.7109375" customWidth="1"/>
    <col min="3" max="4" width="15.7109375" customWidth="1"/>
    <col min="5" max="6" width="20.7109375" customWidth="1"/>
  </cols>
  <sheetData>
    <row r="1" spans="1:6">
      <c r="B1" s="216"/>
      <c r="C1" s="442" t="s">
        <v>299</v>
      </c>
      <c r="D1" s="442"/>
      <c r="E1" s="216"/>
      <c r="F1" s="216"/>
    </row>
    <row r="2" spans="1:6" ht="20.100000000000001" customHeight="1"/>
    <row r="3" spans="1:6" ht="20.100000000000001" customHeight="1">
      <c r="A3" s="224" t="s">
        <v>277</v>
      </c>
      <c r="B3" s="444"/>
      <c r="C3" s="444"/>
      <c r="D3" s="444"/>
      <c r="E3" s="216"/>
      <c r="F3" s="216"/>
    </row>
    <row r="4" spans="1:6" ht="20.100000000000001" customHeight="1">
      <c r="A4" s="224" t="s">
        <v>278</v>
      </c>
      <c r="B4" s="224"/>
      <c r="C4" s="224"/>
      <c r="D4" s="224"/>
      <c r="E4" s="216"/>
      <c r="F4" s="216"/>
    </row>
    <row r="5" spans="1:6" ht="20.100000000000001" customHeight="1">
      <c r="A5" s="224" t="s">
        <v>285</v>
      </c>
      <c r="B5" s="224"/>
      <c r="C5" s="224"/>
      <c r="D5" s="224"/>
      <c r="E5" s="216"/>
      <c r="F5" s="216"/>
    </row>
    <row r="6" spans="1:6" ht="20.100000000000001" customHeight="1">
      <c r="A6" s="224" t="s">
        <v>286</v>
      </c>
      <c r="B6" s="224"/>
      <c r="C6" s="224"/>
      <c r="D6" s="224"/>
      <c r="E6" s="216"/>
      <c r="F6" s="216"/>
    </row>
    <row r="7" spans="1:6" ht="20.100000000000001" customHeight="1">
      <c r="A7" s="224" t="s">
        <v>287</v>
      </c>
      <c r="B7" s="224"/>
      <c r="C7" s="224" t="s">
        <v>288</v>
      </c>
      <c r="D7" s="224"/>
      <c r="E7" s="224" t="s">
        <v>289</v>
      </c>
      <c r="F7" s="216"/>
    </row>
    <row r="8" spans="1:6" ht="20.100000000000001" customHeight="1">
      <c r="A8" s="224" t="s">
        <v>279</v>
      </c>
      <c r="B8" s="444"/>
      <c r="C8" s="444"/>
      <c r="D8" s="444"/>
      <c r="E8" s="224" t="s">
        <v>290</v>
      </c>
      <c r="F8" s="216"/>
    </row>
    <row r="9" spans="1:6" ht="20.100000000000001" customHeight="1">
      <c r="A9" s="224" t="s">
        <v>280</v>
      </c>
      <c r="B9" s="444"/>
      <c r="C9" s="444"/>
      <c r="D9" s="444"/>
      <c r="E9" s="216"/>
      <c r="F9" s="216"/>
    </row>
    <row r="10" spans="1:6">
      <c r="A10" s="444" t="s">
        <v>281</v>
      </c>
      <c r="B10" s="444"/>
      <c r="C10" s="444"/>
      <c r="D10" s="444"/>
      <c r="E10" s="444"/>
      <c r="F10" s="444"/>
    </row>
    <row r="11" spans="1:6" ht="15.75" customHeight="1">
      <c r="A11" s="448"/>
      <c r="B11" s="448"/>
      <c r="C11" s="448"/>
      <c r="D11" s="448"/>
      <c r="E11" s="448"/>
      <c r="F11" s="448"/>
    </row>
    <row r="12" spans="1:6" ht="30" customHeight="1">
      <c r="A12" s="217" t="s">
        <v>176</v>
      </c>
      <c r="B12" s="449" t="s">
        <v>206</v>
      </c>
      <c r="C12" s="449"/>
      <c r="D12" s="217" t="s">
        <v>205</v>
      </c>
      <c r="E12" s="217" t="s">
        <v>204</v>
      </c>
      <c r="F12" s="217" t="s">
        <v>203</v>
      </c>
    </row>
    <row r="13" spans="1:6">
      <c r="A13" s="143"/>
      <c r="B13" s="143"/>
      <c r="C13" s="143"/>
      <c r="D13" s="143"/>
      <c r="E13" s="143"/>
      <c r="F13" s="143"/>
    </row>
    <row r="14" spans="1:6" ht="30" customHeight="1">
      <c r="A14" s="445" t="s">
        <v>259</v>
      </c>
      <c r="B14" s="222" t="s">
        <v>158</v>
      </c>
      <c r="C14" s="223">
        <v>5676.89</v>
      </c>
      <c r="D14" s="142"/>
      <c r="E14" s="450">
        <f>SUM((C14*D14)+(C15*D15)+(C16*D16)+(C17*D17))</f>
        <v>0</v>
      </c>
      <c r="F14" s="453">
        <f>E14*12</f>
        <v>0</v>
      </c>
    </row>
    <row r="15" spans="1:6" ht="30" customHeight="1">
      <c r="A15" s="445"/>
      <c r="B15" s="222" t="s">
        <v>159</v>
      </c>
      <c r="C15" s="223">
        <v>3567.24</v>
      </c>
      <c r="D15" s="142"/>
      <c r="E15" s="451"/>
      <c r="F15" s="454"/>
    </row>
    <row r="16" spans="1:6" ht="30" customHeight="1">
      <c r="A16" s="445"/>
      <c r="B16" s="222" t="s">
        <v>275</v>
      </c>
      <c r="C16" s="223">
        <v>4536.16</v>
      </c>
      <c r="D16" s="142"/>
      <c r="E16" s="451"/>
      <c r="F16" s="454"/>
    </row>
    <row r="17" spans="1:6" ht="30" customHeight="1">
      <c r="A17" s="445"/>
      <c r="B17" s="222" t="s">
        <v>160</v>
      </c>
      <c r="C17" s="223">
        <v>6471.6</v>
      </c>
      <c r="D17" s="142"/>
      <c r="E17" s="452"/>
      <c r="F17" s="455"/>
    </row>
    <row r="18" spans="1:6">
      <c r="A18" s="218"/>
      <c r="B18" s="136"/>
      <c r="C18" s="141"/>
      <c r="D18" s="140"/>
      <c r="E18" s="139"/>
      <c r="F18" s="138"/>
    </row>
    <row r="19" spans="1:6" ht="30" customHeight="1">
      <c r="A19" s="445" t="s">
        <v>272</v>
      </c>
      <c r="B19" s="222" t="s">
        <v>158</v>
      </c>
      <c r="C19" s="223">
        <v>797.1</v>
      </c>
      <c r="D19" s="142"/>
      <c r="E19" s="446">
        <f>SUM((C19*D19)+(C20*D20)+(C21*D21))</f>
        <v>0</v>
      </c>
      <c r="F19" s="447">
        <f>E19*12</f>
        <v>0</v>
      </c>
    </row>
    <row r="20" spans="1:6" ht="30" customHeight="1">
      <c r="A20" s="445"/>
      <c r="B20" s="222" t="s">
        <v>159</v>
      </c>
      <c r="C20" s="223">
        <v>5453</v>
      </c>
      <c r="D20" s="142"/>
      <c r="E20" s="446"/>
      <c r="F20" s="447"/>
    </row>
    <row r="21" spans="1:6" ht="30" customHeight="1">
      <c r="A21" s="445"/>
      <c r="B21" s="222" t="s">
        <v>275</v>
      </c>
      <c r="C21" s="223">
        <v>200.56</v>
      </c>
      <c r="D21" s="142"/>
      <c r="E21" s="446"/>
      <c r="F21" s="447"/>
    </row>
    <row r="22" spans="1:6">
      <c r="A22" s="218"/>
      <c r="B22" s="136"/>
      <c r="C22" s="141"/>
      <c r="D22" s="140"/>
      <c r="E22" s="139"/>
      <c r="F22" s="138"/>
    </row>
    <row r="23" spans="1:6" ht="30" customHeight="1">
      <c r="A23" s="445" t="s">
        <v>273</v>
      </c>
      <c r="B23" s="222" t="s">
        <v>158</v>
      </c>
      <c r="C23" s="223">
        <v>550</v>
      </c>
      <c r="D23" s="142"/>
      <c r="E23" s="446">
        <f>SUM((C23*D23)+(C24*D24)+(C25*D25))</f>
        <v>0</v>
      </c>
      <c r="F23" s="447">
        <f>E23*12</f>
        <v>0</v>
      </c>
    </row>
    <row r="24" spans="1:6" ht="30" customHeight="1">
      <c r="A24" s="445"/>
      <c r="B24" s="222" t="s">
        <v>159</v>
      </c>
      <c r="C24" s="223">
        <v>1250</v>
      </c>
      <c r="D24" s="142"/>
      <c r="E24" s="446"/>
      <c r="F24" s="447"/>
    </row>
    <row r="25" spans="1:6" ht="30" customHeight="1">
      <c r="A25" s="445"/>
      <c r="B25" s="222" t="s">
        <v>275</v>
      </c>
      <c r="C25" s="223">
        <v>156.78</v>
      </c>
      <c r="D25" s="142"/>
      <c r="E25" s="446"/>
      <c r="F25" s="447"/>
    </row>
    <row r="26" spans="1:6" ht="20.100000000000001" customHeight="1">
      <c r="A26" s="218"/>
      <c r="B26" s="136"/>
      <c r="C26" s="141"/>
      <c r="D26" s="140"/>
      <c r="E26" s="139"/>
      <c r="F26" s="138"/>
    </row>
    <row r="27" spans="1:6">
      <c r="A27" s="219"/>
    </row>
    <row r="28" spans="1:6" ht="30" customHeight="1">
      <c r="A28" s="445" t="s">
        <v>274</v>
      </c>
      <c r="B28" s="222" t="s">
        <v>158</v>
      </c>
      <c r="C28" s="223">
        <v>340.7</v>
      </c>
      <c r="D28" s="142"/>
      <c r="E28" s="446">
        <f>SUM((C28*D28)+(C29*D29)+(C30*D30))</f>
        <v>0</v>
      </c>
      <c r="F28" s="447">
        <f>E28*12</f>
        <v>0</v>
      </c>
    </row>
    <row r="29" spans="1:6" ht="30" customHeight="1">
      <c r="A29" s="445"/>
      <c r="B29" s="222" t="s">
        <v>159</v>
      </c>
      <c r="C29" s="223">
        <v>354.12</v>
      </c>
      <c r="D29" s="142"/>
      <c r="E29" s="446"/>
      <c r="F29" s="447"/>
    </row>
    <row r="30" spans="1:6" ht="30" customHeight="1">
      <c r="A30" s="445"/>
      <c r="B30" s="222" t="s">
        <v>275</v>
      </c>
      <c r="C30" s="223">
        <v>79.5</v>
      </c>
      <c r="D30" s="142"/>
      <c r="E30" s="446"/>
      <c r="F30" s="447"/>
    </row>
    <row r="32" spans="1:6" ht="20.100000000000001" customHeight="1">
      <c r="A32" s="456" t="s">
        <v>202</v>
      </c>
      <c r="B32" s="457"/>
      <c r="C32" s="457"/>
      <c r="D32" s="458"/>
      <c r="E32" s="220">
        <f>E14+E19+E23+E28</f>
        <v>0</v>
      </c>
      <c r="F32" s="221">
        <f>E32*12</f>
        <v>0</v>
      </c>
    </row>
    <row r="33" spans="1:6" ht="20.100000000000001" customHeight="1"/>
    <row r="34" spans="1:6">
      <c r="A34" s="226" t="s">
        <v>282</v>
      </c>
    </row>
    <row r="35" spans="1:6" ht="60" customHeight="1">
      <c r="A35" s="443" t="s">
        <v>283</v>
      </c>
      <c r="B35" s="443"/>
      <c r="C35" s="443"/>
      <c r="D35" s="443"/>
      <c r="E35" s="443"/>
      <c r="F35" s="443"/>
    </row>
    <row r="37" spans="1:6" ht="30" customHeight="1">
      <c r="A37" s="443" t="s">
        <v>284</v>
      </c>
      <c r="B37" s="443"/>
      <c r="C37" s="443"/>
      <c r="D37" s="443"/>
      <c r="E37" s="443"/>
      <c r="F37" s="443"/>
    </row>
    <row r="39" spans="1:6">
      <c r="A39" s="441" t="s">
        <v>298</v>
      </c>
      <c r="B39" s="441"/>
      <c r="C39" s="441"/>
      <c r="D39" s="441"/>
      <c r="E39" s="441"/>
    </row>
    <row r="40" spans="1:6" ht="20.100000000000001" customHeight="1">
      <c r="A40" s="224" t="s">
        <v>292</v>
      </c>
      <c r="B40" s="444"/>
      <c r="C40" s="444"/>
      <c r="D40" s="444"/>
      <c r="E40" s="216"/>
    </row>
    <row r="41" spans="1:6" ht="20.100000000000001" customHeight="1">
      <c r="A41" s="224" t="s">
        <v>291</v>
      </c>
      <c r="B41" s="225"/>
      <c r="C41" s="224"/>
      <c r="D41" s="224"/>
      <c r="E41" s="216"/>
    </row>
    <row r="42" spans="1:6" ht="20.100000000000001" customHeight="1">
      <c r="A42" s="224" t="s">
        <v>285</v>
      </c>
      <c r="B42" s="440"/>
      <c r="C42" s="440"/>
      <c r="D42" s="440"/>
      <c r="E42" s="216"/>
    </row>
    <row r="43" spans="1:6" ht="20.100000000000001" customHeight="1">
      <c r="A43" s="224" t="s">
        <v>286</v>
      </c>
      <c r="B43" s="224"/>
      <c r="C43" s="224"/>
      <c r="D43" s="224"/>
      <c r="E43" s="216"/>
    </row>
    <row r="44" spans="1:6" ht="20.100000000000001" customHeight="1">
      <c r="A44" s="224" t="s">
        <v>293</v>
      </c>
      <c r="B44" s="440"/>
      <c r="C44" s="440"/>
    </row>
    <row r="45" spans="1:6" ht="20.100000000000001" customHeight="1">
      <c r="A45" s="224" t="s">
        <v>294</v>
      </c>
      <c r="B45" s="225"/>
      <c r="D45" t="s">
        <v>296</v>
      </c>
      <c r="E45" s="225"/>
    </row>
    <row r="46" spans="1:6" ht="20.100000000000001" customHeight="1">
      <c r="A46" s="224" t="s">
        <v>295</v>
      </c>
      <c r="B46" s="225"/>
      <c r="D46" t="s">
        <v>290</v>
      </c>
      <c r="E46" s="440"/>
      <c r="F46" s="440"/>
    </row>
    <row r="47" spans="1:6" ht="20.100000000000001" customHeight="1"/>
    <row r="48" spans="1:6" ht="20.100000000000001" customHeight="1"/>
    <row r="50" spans="3:5">
      <c r="C50" s="440" t="s">
        <v>297</v>
      </c>
      <c r="D50" s="440"/>
      <c r="E50" s="440"/>
    </row>
  </sheetData>
  <mergeCells count="27">
    <mergeCell ref="A32:D32"/>
    <mergeCell ref="A28:A30"/>
    <mergeCell ref="E28:E30"/>
    <mergeCell ref="F28:F30"/>
    <mergeCell ref="A23:A25"/>
    <mergeCell ref="B12:C12"/>
    <mergeCell ref="A14:A17"/>
    <mergeCell ref="E14:E17"/>
    <mergeCell ref="F14:F17"/>
    <mergeCell ref="E23:E25"/>
    <mergeCell ref="F23:F25"/>
    <mergeCell ref="B44:C44"/>
    <mergeCell ref="E46:F46"/>
    <mergeCell ref="C50:E50"/>
    <mergeCell ref="A39:E39"/>
    <mergeCell ref="C1:D1"/>
    <mergeCell ref="A35:F35"/>
    <mergeCell ref="A37:F37"/>
    <mergeCell ref="B40:D40"/>
    <mergeCell ref="B42:D42"/>
    <mergeCell ref="A19:A21"/>
    <mergeCell ref="E19:E21"/>
    <mergeCell ref="F19:F21"/>
    <mergeCell ref="B3:D3"/>
    <mergeCell ref="B8:D8"/>
    <mergeCell ref="B9:D9"/>
    <mergeCell ref="A10:F11"/>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F78"/>
  <sheetViews>
    <sheetView topLeftCell="A25" workbookViewId="0">
      <selection activeCell="C48" sqref="C48"/>
    </sheetView>
  </sheetViews>
  <sheetFormatPr defaultRowHeight="15"/>
  <cols>
    <col min="1" max="1" width="6" customWidth="1"/>
    <col min="2" max="2" width="33.140625" customWidth="1"/>
    <col min="3" max="3" width="14.140625" customWidth="1"/>
    <col min="4" max="6" width="15.7109375" customWidth="1"/>
  </cols>
  <sheetData>
    <row r="1" spans="1:6">
      <c r="A1" s="465" t="s">
        <v>198</v>
      </c>
      <c r="B1" s="465"/>
      <c r="C1" s="465"/>
      <c r="D1" s="465"/>
      <c r="E1" s="465"/>
      <c r="F1" s="465"/>
    </row>
    <row r="2" spans="1:6">
      <c r="A2" s="115"/>
      <c r="B2" s="317"/>
      <c r="C2" s="115"/>
      <c r="D2" s="115"/>
      <c r="E2" s="115"/>
      <c r="F2" s="115"/>
    </row>
    <row r="3" spans="1:6">
      <c r="A3" s="466" t="s">
        <v>473</v>
      </c>
      <c r="B3" s="466"/>
      <c r="C3" s="466"/>
      <c r="D3" s="466"/>
      <c r="E3" s="466"/>
      <c r="F3" s="466"/>
    </row>
    <row r="4" spans="1:6">
      <c r="A4" s="470" t="s">
        <v>488</v>
      </c>
      <c r="B4" s="471"/>
      <c r="C4" s="115"/>
      <c r="D4" s="115"/>
      <c r="E4" s="115"/>
      <c r="F4" s="115"/>
    </row>
    <row r="5" spans="1:6">
      <c r="A5" s="128" t="s">
        <v>137</v>
      </c>
      <c r="B5" s="128" t="s">
        <v>138</v>
      </c>
      <c r="C5" s="128" t="s">
        <v>139</v>
      </c>
      <c r="D5" s="128" t="s">
        <v>140</v>
      </c>
      <c r="E5" s="128" t="s">
        <v>141</v>
      </c>
      <c r="F5" s="128" t="s">
        <v>142</v>
      </c>
    </row>
    <row r="6" spans="1:6" ht="24">
      <c r="A6" s="116">
        <v>1</v>
      </c>
      <c r="B6" s="132" t="s">
        <v>354</v>
      </c>
      <c r="C6" s="116">
        <v>2</v>
      </c>
      <c r="D6" s="133"/>
      <c r="E6" s="117">
        <f t="shared" ref="E6:E11" si="0">(D6*C6)</f>
        <v>0</v>
      </c>
      <c r="F6" s="117">
        <f t="shared" ref="F6:F11" si="1">E6/12</f>
        <v>0</v>
      </c>
    </row>
    <row r="7" spans="1:6" ht="30" customHeight="1">
      <c r="A7" s="116">
        <v>2</v>
      </c>
      <c r="B7" s="132" t="s">
        <v>303</v>
      </c>
      <c r="C7" s="116">
        <v>2</v>
      </c>
      <c r="D7" s="133"/>
      <c r="E7" s="117">
        <f t="shared" si="0"/>
        <v>0</v>
      </c>
      <c r="F7" s="117">
        <f t="shared" si="1"/>
        <v>0</v>
      </c>
    </row>
    <row r="8" spans="1:6" ht="30" customHeight="1">
      <c r="A8" s="116">
        <v>3</v>
      </c>
      <c r="B8" s="132" t="s">
        <v>304</v>
      </c>
      <c r="C8" s="116">
        <v>2</v>
      </c>
      <c r="D8" s="133"/>
      <c r="E8" s="117">
        <f t="shared" si="0"/>
        <v>0</v>
      </c>
      <c r="F8" s="117">
        <f t="shared" si="1"/>
        <v>0</v>
      </c>
    </row>
    <row r="9" spans="1:6" ht="30" customHeight="1">
      <c r="A9" s="116">
        <v>4</v>
      </c>
      <c r="B9" s="132" t="s">
        <v>305</v>
      </c>
      <c r="C9" s="116">
        <v>3</v>
      </c>
      <c r="D9" s="133"/>
      <c r="E9" s="117">
        <f t="shared" si="0"/>
        <v>0</v>
      </c>
      <c r="F9" s="117">
        <f t="shared" si="1"/>
        <v>0</v>
      </c>
    </row>
    <row r="10" spans="1:6" ht="24">
      <c r="A10" s="116">
        <v>5</v>
      </c>
      <c r="B10" s="242" t="s">
        <v>306</v>
      </c>
      <c r="C10" s="116">
        <v>1</v>
      </c>
      <c r="D10" s="133"/>
      <c r="E10" s="117">
        <f t="shared" si="0"/>
        <v>0</v>
      </c>
      <c r="F10" s="117">
        <f t="shared" si="1"/>
        <v>0</v>
      </c>
    </row>
    <row r="11" spans="1:6" ht="36">
      <c r="A11" s="116">
        <v>6</v>
      </c>
      <c r="B11" s="242" t="s">
        <v>307</v>
      </c>
      <c r="C11" s="116">
        <v>1</v>
      </c>
      <c r="D11" s="133"/>
      <c r="E11" s="117">
        <f t="shared" si="0"/>
        <v>0</v>
      </c>
      <c r="F11" s="117">
        <f t="shared" si="1"/>
        <v>0</v>
      </c>
    </row>
    <row r="12" spans="1:6">
      <c r="A12" s="461" t="s">
        <v>276</v>
      </c>
      <c r="B12" s="467"/>
      <c r="C12" s="467"/>
      <c r="D12" s="467"/>
      <c r="E12" s="129">
        <f>SUM(E6:E11)</f>
        <v>0</v>
      </c>
      <c r="F12" s="130"/>
    </row>
    <row r="13" spans="1:6">
      <c r="A13" s="461" t="s">
        <v>149</v>
      </c>
      <c r="B13" s="467"/>
      <c r="C13" s="467"/>
      <c r="D13" s="467"/>
      <c r="E13" s="462"/>
      <c r="F13" s="131">
        <f>SUM(F6:F11)</f>
        <v>0</v>
      </c>
    </row>
    <row r="14" spans="1:6">
      <c r="A14" s="115"/>
      <c r="B14" s="115"/>
      <c r="C14" s="115"/>
      <c r="D14" s="115"/>
      <c r="E14" s="115"/>
      <c r="F14" s="115"/>
    </row>
    <row r="15" spans="1:6">
      <c r="A15" s="472" t="s">
        <v>473</v>
      </c>
      <c r="B15" s="473"/>
      <c r="C15" s="473"/>
      <c r="D15" s="473"/>
      <c r="E15" s="473"/>
      <c r="F15" s="473"/>
    </row>
    <row r="16" spans="1:6">
      <c r="A16" s="470" t="s">
        <v>308</v>
      </c>
      <c r="B16" s="471"/>
      <c r="C16" s="115"/>
      <c r="D16" s="115"/>
      <c r="E16" s="115"/>
      <c r="F16" s="115"/>
    </row>
    <row r="17" spans="1:6">
      <c r="A17" s="128" t="s">
        <v>137</v>
      </c>
      <c r="B17" s="128" t="s">
        <v>138</v>
      </c>
      <c r="C17" s="128" t="s">
        <v>139</v>
      </c>
      <c r="D17" s="128" t="s">
        <v>140</v>
      </c>
      <c r="E17" s="128" t="s">
        <v>141</v>
      </c>
      <c r="F17" s="128" t="s">
        <v>142</v>
      </c>
    </row>
    <row r="18" spans="1:6">
      <c r="A18" s="116">
        <v>1</v>
      </c>
      <c r="B18" s="132" t="s">
        <v>309</v>
      </c>
      <c r="C18" s="116">
        <v>2</v>
      </c>
      <c r="D18" s="133"/>
      <c r="E18" s="117">
        <f>(D18*C18)</f>
        <v>0</v>
      </c>
      <c r="F18" s="117">
        <f>E18/12</f>
        <v>0</v>
      </c>
    </row>
    <row r="19" spans="1:6" ht="36">
      <c r="A19" s="116">
        <v>2</v>
      </c>
      <c r="B19" s="132" t="s">
        <v>310</v>
      </c>
      <c r="C19" s="116">
        <v>2</v>
      </c>
      <c r="D19" s="133"/>
      <c r="E19" s="117">
        <f>(D19*C19)</f>
        <v>0</v>
      </c>
      <c r="F19" s="117">
        <f>E19/12</f>
        <v>0</v>
      </c>
    </row>
    <row r="20" spans="1:6">
      <c r="A20" s="116">
        <v>3</v>
      </c>
      <c r="B20" s="132" t="s">
        <v>311</v>
      </c>
      <c r="C20" s="116">
        <v>1</v>
      </c>
      <c r="D20" s="133"/>
      <c r="E20" s="117">
        <f>(D20*C20)</f>
        <v>0</v>
      </c>
      <c r="F20" s="117">
        <f>E20/12</f>
        <v>0</v>
      </c>
    </row>
    <row r="21" spans="1:6" ht="24">
      <c r="A21" s="116">
        <v>4</v>
      </c>
      <c r="B21" s="132" t="s">
        <v>312</v>
      </c>
      <c r="C21" s="116">
        <v>3</v>
      </c>
      <c r="D21" s="133"/>
      <c r="E21" s="117">
        <f>(D21*C21)</f>
        <v>0</v>
      </c>
      <c r="F21" s="117">
        <f>E21/12</f>
        <v>0</v>
      </c>
    </row>
    <row r="22" spans="1:6">
      <c r="A22" s="461" t="s">
        <v>276</v>
      </c>
      <c r="B22" s="467"/>
      <c r="C22" s="467"/>
      <c r="D22" s="467"/>
      <c r="E22" s="129">
        <f>SUM(E15:E21)</f>
        <v>0</v>
      </c>
      <c r="F22" s="130"/>
    </row>
    <row r="23" spans="1:6">
      <c r="A23" s="461" t="s">
        <v>149</v>
      </c>
      <c r="B23" s="467"/>
      <c r="C23" s="467"/>
      <c r="D23" s="467"/>
      <c r="E23" s="462"/>
      <c r="F23" s="131">
        <f>SUM(F18:F21)</f>
        <v>0</v>
      </c>
    </row>
    <row r="24" spans="1:6">
      <c r="A24" s="115"/>
      <c r="B24" s="115"/>
      <c r="C24" s="115"/>
      <c r="D24" s="115"/>
      <c r="E24" s="115"/>
      <c r="F24" s="115"/>
    </row>
    <row r="25" spans="1:6">
      <c r="A25" s="121"/>
      <c r="B25" s="468" t="s">
        <v>472</v>
      </c>
      <c r="C25" s="468"/>
      <c r="D25" s="121"/>
      <c r="E25" s="468" t="s">
        <v>156</v>
      </c>
      <c r="F25" s="468"/>
    </row>
    <row r="26" spans="1:6">
      <c r="A26" s="115"/>
      <c r="B26" s="115"/>
      <c r="C26" s="115"/>
      <c r="D26" s="115"/>
      <c r="E26" s="115"/>
      <c r="F26" s="115"/>
    </row>
    <row r="27" spans="1:6">
      <c r="A27" s="115"/>
      <c r="B27" s="461" t="s">
        <v>485</v>
      </c>
      <c r="C27" s="462"/>
      <c r="D27" s="115"/>
      <c r="E27" s="461" t="s">
        <v>157</v>
      </c>
      <c r="F27" s="462"/>
    </row>
    <row r="28" spans="1:6">
      <c r="A28" s="115"/>
      <c r="B28" s="120" t="s">
        <v>143</v>
      </c>
      <c r="C28" s="137"/>
      <c r="D28" s="115"/>
      <c r="E28" s="122" t="s">
        <v>150</v>
      </c>
      <c r="F28" s="135"/>
    </row>
    <row r="29" spans="1:6">
      <c r="A29" s="115"/>
      <c r="B29" s="120" t="s">
        <v>207</v>
      </c>
      <c r="C29" s="134">
        <v>2</v>
      </c>
      <c r="D29" s="115"/>
      <c r="E29" s="122" t="s">
        <v>151</v>
      </c>
      <c r="F29" s="144">
        <v>22</v>
      </c>
    </row>
    <row r="30" spans="1:6">
      <c r="A30" s="115"/>
      <c r="B30" s="120" t="s">
        <v>145</v>
      </c>
      <c r="C30" s="144">
        <v>22</v>
      </c>
      <c r="D30" s="115"/>
      <c r="E30" s="124" t="s">
        <v>152</v>
      </c>
      <c r="F30" s="123">
        <f>F28*F29</f>
        <v>0</v>
      </c>
    </row>
    <row r="31" spans="1:6">
      <c r="A31" s="115"/>
      <c r="B31" s="120" t="s">
        <v>136</v>
      </c>
      <c r="C31" s="118">
        <f>C28*C29*C30</f>
        <v>0</v>
      </c>
      <c r="D31" s="115"/>
      <c r="E31" s="122" t="s">
        <v>153</v>
      </c>
      <c r="F31" s="145"/>
    </row>
    <row r="32" spans="1:6">
      <c r="A32" s="115"/>
      <c r="B32" s="120" t="s">
        <v>146</v>
      </c>
      <c r="C32" s="333"/>
      <c r="D32" s="115"/>
      <c r="E32" s="124" t="s">
        <v>152</v>
      </c>
      <c r="F32" s="123">
        <f>(F30)-(F30*F31)</f>
        <v>0</v>
      </c>
    </row>
    <row r="33" spans="1:6">
      <c r="A33" s="115"/>
      <c r="B33" s="120" t="s">
        <v>147</v>
      </c>
      <c r="C33" s="118">
        <f>C32*6%</f>
        <v>0</v>
      </c>
      <c r="D33" s="115"/>
      <c r="E33" s="122" t="s">
        <v>155</v>
      </c>
      <c r="F33" s="135"/>
    </row>
    <row r="34" spans="1:6">
      <c r="A34" s="115"/>
      <c r="B34" s="125" t="s">
        <v>148</v>
      </c>
      <c r="C34" s="126">
        <f>C31-C33</f>
        <v>0</v>
      </c>
      <c r="D34" s="115"/>
      <c r="E34" s="125" t="s">
        <v>154</v>
      </c>
      <c r="F34" s="127">
        <f>F32+F33</f>
        <v>0</v>
      </c>
    </row>
    <row r="35" spans="1:6">
      <c r="A35" s="115"/>
      <c r="B35" s="115"/>
      <c r="C35" s="115"/>
      <c r="D35" s="115"/>
      <c r="E35" s="115"/>
      <c r="F35" s="115"/>
    </row>
    <row r="36" spans="1:6">
      <c r="A36" s="115"/>
      <c r="B36" s="469"/>
      <c r="C36" s="469"/>
      <c r="D36" s="328"/>
      <c r="E36" s="328"/>
      <c r="F36" s="328"/>
    </row>
    <row r="37" spans="1:6" ht="30" customHeight="1">
      <c r="A37" s="115"/>
      <c r="B37" s="463" t="s">
        <v>487</v>
      </c>
      <c r="C37" s="464"/>
      <c r="D37" s="328"/>
      <c r="E37" s="328"/>
      <c r="F37" s="328"/>
    </row>
    <row r="38" spans="1:6">
      <c r="A38" s="115"/>
      <c r="B38" s="120" t="s">
        <v>143</v>
      </c>
      <c r="C38" s="137"/>
      <c r="D38" s="328"/>
      <c r="E38" s="332"/>
      <c r="F38" s="328"/>
    </row>
    <row r="39" spans="1:6">
      <c r="A39" s="115"/>
      <c r="B39" s="120" t="s">
        <v>207</v>
      </c>
      <c r="C39" s="134">
        <v>2</v>
      </c>
      <c r="D39" s="328"/>
      <c r="E39" s="332"/>
      <c r="F39" s="328"/>
    </row>
    <row r="40" spans="1:6">
      <c r="A40" s="115"/>
      <c r="B40" s="120" t="s">
        <v>145</v>
      </c>
      <c r="C40" s="144">
        <v>22</v>
      </c>
      <c r="D40" s="328"/>
      <c r="E40" s="328"/>
      <c r="F40" s="328"/>
    </row>
    <row r="41" spans="1:6">
      <c r="A41" s="115"/>
      <c r="B41" s="120" t="s">
        <v>136</v>
      </c>
      <c r="C41" s="118">
        <f>C38*C39*C40</f>
        <v>0</v>
      </c>
      <c r="D41" s="328"/>
      <c r="E41" s="328"/>
      <c r="F41" s="328"/>
    </row>
    <row r="42" spans="1:6">
      <c r="A42" s="115"/>
      <c r="B42" s="120" t="s">
        <v>146</v>
      </c>
      <c r="C42" s="333"/>
      <c r="D42" s="115"/>
      <c r="E42" s="115"/>
      <c r="F42" s="115"/>
    </row>
    <row r="43" spans="1:6">
      <c r="A43" s="115"/>
      <c r="B43" s="120" t="s">
        <v>147</v>
      </c>
      <c r="C43" s="118">
        <f>C42*6%</f>
        <v>0</v>
      </c>
      <c r="D43" s="115"/>
      <c r="E43" s="115"/>
      <c r="F43" s="115"/>
    </row>
    <row r="44" spans="1:6">
      <c r="A44" s="115"/>
      <c r="B44" s="125" t="s">
        <v>148</v>
      </c>
      <c r="C44" s="126">
        <f>C41-C43</f>
        <v>0</v>
      </c>
      <c r="D44" s="328"/>
      <c r="E44" s="328"/>
      <c r="F44" s="328"/>
    </row>
    <row r="45" spans="1:6">
      <c r="A45" s="115"/>
      <c r="B45" s="328"/>
      <c r="C45" s="327"/>
      <c r="D45" s="328"/>
      <c r="E45" s="328"/>
      <c r="F45" s="328"/>
    </row>
    <row r="46" spans="1:6">
      <c r="A46" s="115"/>
      <c r="B46" s="328"/>
      <c r="C46" s="329"/>
      <c r="D46" s="328"/>
      <c r="E46" s="328"/>
      <c r="F46" s="328"/>
    </row>
    <row r="47" spans="1:6">
      <c r="A47" s="115"/>
      <c r="B47" s="461" t="s">
        <v>486</v>
      </c>
      <c r="C47" s="462"/>
      <c r="D47" s="328"/>
      <c r="E47" s="328"/>
      <c r="F47" s="328"/>
    </row>
    <row r="48" spans="1:6">
      <c r="A48" s="115"/>
      <c r="B48" s="120" t="s">
        <v>143</v>
      </c>
      <c r="C48" s="137"/>
      <c r="D48" s="328"/>
      <c r="E48" s="328"/>
      <c r="F48" s="328"/>
    </row>
    <row r="49" spans="1:6">
      <c r="A49" s="115"/>
      <c r="B49" s="120" t="s">
        <v>207</v>
      </c>
      <c r="C49" s="134">
        <v>2</v>
      </c>
      <c r="D49" s="328"/>
      <c r="E49" s="328"/>
      <c r="F49" s="328"/>
    </row>
    <row r="50" spans="1:6">
      <c r="A50" s="115"/>
      <c r="B50" s="120" t="s">
        <v>145</v>
      </c>
      <c r="C50" s="144">
        <v>22</v>
      </c>
      <c r="D50" s="328"/>
      <c r="E50" s="328"/>
      <c r="F50" s="328"/>
    </row>
    <row r="51" spans="1:6">
      <c r="B51" s="120" t="s">
        <v>136</v>
      </c>
      <c r="C51" s="118">
        <f>C48*C49*C50</f>
        <v>0</v>
      </c>
      <c r="D51" s="331"/>
      <c r="E51" s="331"/>
      <c r="F51" s="331"/>
    </row>
    <row r="52" spans="1:6">
      <c r="B52" s="120" t="s">
        <v>146</v>
      </c>
      <c r="C52" s="333"/>
      <c r="D52" s="331"/>
      <c r="E52" s="331"/>
      <c r="F52" s="331"/>
    </row>
    <row r="53" spans="1:6">
      <c r="B53" s="120" t="s">
        <v>147</v>
      </c>
      <c r="C53" s="118">
        <f>C52*6%</f>
        <v>0</v>
      </c>
      <c r="D53" s="331"/>
      <c r="E53" s="331"/>
      <c r="F53" s="331"/>
    </row>
    <row r="54" spans="1:6">
      <c r="B54" s="125" t="s">
        <v>148</v>
      </c>
      <c r="C54" s="126">
        <f>C51-C53</f>
        <v>0</v>
      </c>
      <c r="D54" s="331"/>
      <c r="E54" s="331"/>
      <c r="F54" s="331"/>
    </row>
    <row r="55" spans="1:6">
      <c r="B55" s="328"/>
      <c r="C55" s="329"/>
      <c r="D55" s="331"/>
      <c r="E55" s="331"/>
      <c r="F55" s="331"/>
    </row>
    <row r="56" spans="1:6">
      <c r="B56" s="328"/>
      <c r="C56" s="330"/>
      <c r="D56" s="331"/>
      <c r="E56" s="331"/>
      <c r="F56" s="331"/>
    </row>
    <row r="58" spans="1:6">
      <c r="B58" s="146" t="s">
        <v>208</v>
      </c>
      <c r="C58" s="115"/>
    </row>
    <row r="59" spans="1:6">
      <c r="B59" s="115" t="s">
        <v>209</v>
      </c>
      <c r="C59" s="115"/>
    </row>
    <row r="61" spans="1:6" ht="24.75" customHeight="1">
      <c r="A61" s="115"/>
      <c r="B61" s="461" t="s">
        <v>269</v>
      </c>
      <c r="C61" s="462"/>
      <c r="D61" s="115"/>
      <c r="E61" s="115"/>
      <c r="F61" s="115"/>
    </row>
    <row r="62" spans="1:6" ht="31.5" customHeight="1">
      <c r="A62" s="115"/>
      <c r="B62" s="120" t="s">
        <v>143</v>
      </c>
      <c r="C62" s="137"/>
      <c r="D62" s="459" t="s">
        <v>484</v>
      </c>
      <c r="E62" s="460"/>
      <c r="F62" s="460"/>
    </row>
    <row r="63" spans="1:6">
      <c r="A63" s="115"/>
      <c r="B63" s="120" t="s">
        <v>144</v>
      </c>
      <c r="C63" s="134">
        <v>2</v>
      </c>
      <c r="D63" s="115"/>
      <c r="E63" s="115"/>
      <c r="F63" s="115"/>
    </row>
    <row r="64" spans="1:6">
      <c r="A64" s="115"/>
      <c r="B64" s="120" t="s">
        <v>145</v>
      </c>
      <c r="C64" s="144">
        <v>22</v>
      </c>
      <c r="D64" s="459"/>
      <c r="E64" s="460"/>
      <c r="F64" s="460"/>
    </row>
    <row r="65" spans="1:6">
      <c r="A65" s="115"/>
      <c r="B65" s="120" t="s">
        <v>136</v>
      </c>
      <c r="C65" s="118">
        <f>C62*C63*C64</f>
        <v>0</v>
      </c>
      <c r="D65" s="115"/>
      <c r="E65" s="152"/>
      <c r="F65" s="115"/>
    </row>
    <row r="66" spans="1:6">
      <c r="A66" s="115"/>
      <c r="B66" s="120" t="s">
        <v>146</v>
      </c>
      <c r="C66" s="119"/>
      <c r="D66" s="115"/>
      <c r="E66" s="152"/>
      <c r="F66" s="115"/>
    </row>
    <row r="67" spans="1:6">
      <c r="A67" s="115"/>
      <c r="B67" s="120" t="s">
        <v>147</v>
      </c>
      <c r="C67" s="118">
        <f>C66*6%</f>
        <v>0</v>
      </c>
      <c r="D67" s="115"/>
      <c r="E67" s="115"/>
      <c r="F67" s="115"/>
    </row>
    <row r="68" spans="1:6">
      <c r="A68" s="115"/>
      <c r="B68" s="125" t="s">
        <v>148</v>
      </c>
      <c r="C68" s="126">
        <f>C65-C67</f>
        <v>0</v>
      </c>
      <c r="D68" s="115"/>
      <c r="E68" s="115"/>
      <c r="F68" s="115"/>
    </row>
    <row r="69" spans="1:6">
      <c r="A69" s="115"/>
      <c r="B69" s="115"/>
      <c r="C69" s="115"/>
      <c r="D69" s="115"/>
      <c r="E69" s="115"/>
      <c r="F69" s="115"/>
    </row>
    <row r="70" spans="1:6">
      <c r="A70" s="115"/>
      <c r="B70" s="115"/>
      <c r="C70" s="115"/>
      <c r="D70" s="115"/>
      <c r="E70" s="115"/>
      <c r="F70" s="115"/>
    </row>
    <row r="71" spans="1:6" ht="24" customHeight="1">
      <c r="A71" s="115"/>
      <c r="B71" s="461" t="s">
        <v>270</v>
      </c>
      <c r="C71" s="462"/>
      <c r="D71" s="115"/>
      <c r="E71" s="115"/>
      <c r="F71" s="115"/>
    </row>
    <row r="72" spans="1:6" ht="26.25" customHeight="1">
      <c r="A72" s="115"/>
      <c r="B72" s="120" t="s">
        <v>143</v>
      </c>
      <c r="C72" s="137">
        <v>0</v>
      </c>
      <c r="D72" s="459" t="s">
        <v>484</v>
      </c>
      <c r="E72" s="460"/>
      <c r="F72" s="460"/>
    </row>
    <row r="73" spans="1:6" ht="22.5" customHeight="1">
      <c r="A73" s="115"/>
      <c r="B73" s="120" t="s">
        <v>144</v>
      </c>
      <c r="C73" s="134">
        <v>2</v>
      </c>
      <c r="D73" s="115"/>
      <c r="E73" s="115"/>
      <c r="F73" s="115"/>
    </row>
    <row r="74" spans="1:6">
      <c r="A74" s="115"/>
      <c r="B74" s="120" t="s">
        <v>145</v>
      </c>
      <c r="C74" s="144">
        <v>22</v>
      </c>
      <c r="D74" s="115"/>
      <c r="E74" s="115"/>
      <c r="F74" s="115"/>
    </row>
    <row r="75" spans="1:6">
      <c r="A75" s="115"/>
      <c r="B75" s="120" t="s">
        <v>136</v>
      </c>
      <c r="C75" s="118">
        <f>C72*C73*C74</f>
        <v>0</v>
      </c>
      <c r="D75" s="115"/>
      <c r="E75" s="115"/>
      <c r="F75" s="115"/>
    </row>
    <row r="76" spans="1:6">
      <c r="A76" s="115"/>
      <c r="B76" s="120" t="s">
        <v>146</v>
      </c>
      <c r="C76" s="119">
        <v>0</v>
      </c>
      <c r="D76" s="115"/>
      <c r="E76" s="115"/>
      <c r="F76" s="115"/>
    </row>
    <row r="77" spans="1:6">
      <c r="A77" s="115"/>
      <c r="B77" s="120" t="s">
        <v>147</v>
      </c>
      <c r="C77" s="118">
        <f>C76*6%</f>
        <v>0</v>
      </c>
      <c r="D77" s="115"/>
      <c r="E77" s="115"/>
      <c r="F77" s="115"/>
    </row>
    <row r="78" spans="1:6">
      <c r="A78" s="115"/>
      <c r="B78" s="125" t="s">
        <v>148</v>
      </c>
      <c r="C78" s="126">
        <f>C75-C77</f>
        <v>0</v>
      </c>
      <c r="D78" s="115"/>
      <c r="E78" s="115"/>
      <c r="F78" s="115"/>
    </row>
  </sheetData>
  <mergeCells count="21">
    <mergeCell ref="B27:C27"/>
    <mergeCell ref="E27:F27"/>
    <mergeCell ref="B36:C36"/>
    <mergeCell ref="A4:B4"/>
    <mergeCell ref="A16:B16"/>
    <mergeCell ref="A22:D22"/>
    <mergeCell ref="A23:E23"/>
    <mergeCell ref="A15:F15"/>
    <mergeCell ref="A1:F1"/>
    <mergeCell ref="A3:F3"/>
    <mergeCell ref="A12:D12"/>
    <mergeCell ref="A13:E13"/>
    <mergeCell ref="B25:C25"/>
    <mergeCell ref="E25:F25"/>
    <mergeCell ref="D64:F64"/>
    <mergeCell ref="B71:C71"/>
    <mergeCell ref="D72:F72"/>
    <mergeCell ref="B37:C37"/>
    <mergeCell ref="B47:C47"/>
    <mergeCell ref="B61:C61"/>
    <mergeCell ref="D62:F62"/>
  </mergeCells>
  <pageMargins left="0.511811024" right="0.511811024" top="0.78740157499999996" bottom="0.78740157499999996" header="0.31496062000000002" footer="0.3149606200000000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85"/>
  <sheetViews>
    <sheetView workbookViewId="0">
      <selection activeCell="J79" sqref="J79"/>
    </sheetView>
  </sheetViews>
  <sheetFormatPr defaultRowHeight="15"/>
  <cols>
    <col min="1" max="1" width="5" customWidth="1"/>
    <col min="2" max="6" width="4.7109375" customWidth="1"/>
    <col min="7" max="8" width="6.7109375" customWidth="1"/>
    <col min="9" max="9" width="8.7109375" customWidth="1"/>
    <col min="10" max="10" width="11.5703125" bestFit="1" customWidth="1"/>
    <col min="11" max="11" width="6.7109375" customWidth="1"/>
    <col min="12" max="12" width="8.7109375" customWidth="1"/>
    <col min="13" max="13" width="10.5703125" customWidth="1"/>
    <col min="14" max="14" width="6.7109375" customWidth="1"/>
    <col min="15" max="15" width="8.7109375" customWidth="1"/>
    <col min="16" max="16" width="10.5703125" customWidth="1"/>
    <col min="17" max="17" width="6.7109375" customWidth="1"/>
    <col min="18" max="18" width="8.7109375" customWidth="1"/>
    <col min="19" max="19" width="10.5703125" customWidth="1"/>
  </cols>
  <sheetData>
    <row r="1" spans="1:19">
      <c r="A1" s="233"/>
      <c r="B1" s="233"/>
      <c r="C1" s="233"/>
      <c r="D1" s="233"/>
      <c r="E1" s="233"/>
      <c r="F1" s="233"/>
      <c r="G1" s="233"/>
      <c r="H1" s="233"/>
      <c r="I1" s="233"/>
      <c r="J1" s="233"/>
      <c r="K1" s="233"/>
      <c r="L1" s="233"/>
      <c r="M1" s="233"/>
      <c r="N1" s="233"/>
      <c r="O1" s="233"/>
      <c r="P1" s="233"/>
      <c r="Q1" s="233"/>
      <c r="R1" s="233"/>
      <c r="S1" s="233"/>
    </row>
    <row r="2" spans="1:19" ht="30" customHeight="1">
      <c r="A2" s="241">
        <v>1</v>
      </c>
      <c r="B2" s="474" t="s">
        <v>475</v>
      </c>
      <c r="C2" s="475"/>
      <c r="D2" s="475"/>
      <c r="E2" s="475"/>
      <c r="F2" s="475"/>
      <c r="G2" s="475"/>
      <c r="H2" s="475"/>
      <c r="I2" s="475"/>
      <c r="J2" s="475"/>
      <c r="K2" s="475"/>
      <c r="L2" s="475"/>
      <c r="M2" s="475"/>
      <c r="N2" s="475"/>
      <c r="O2" s="475"/>
      <c r="P2" s="475"/>
      <c r="Q2" s="475"/>
      <c r="R2" s="475"/>
      <c r="S2" s="476"/>
    </row>
    <row r="3" spans="1:19" ht="57.75" customHeight="1">
      <c r="A3" s="334" t="s">
        <v>197</v>
      </c>
      <c r="B3" s="497" t="s">
        <v>196</v>
      </c>
      <c r="C3" s="498"/>
      <c r="D3" s="498"/>
      <c r="E3" s="498"/>
      <c r="F3" s="499"/>
      <c r="G3" s="335" t="s">
        <v>343</v>
      </c>
      <c r="H3" s="335" t="s">
        <v>342</v>
      </c>
      <c r="I3" s="335" t="s">
        <v>194</v>
      </c>
      <c r="J3" s="335" t="s">
        <v>193</v>
      </c>
      <c r="K3" s="335" t="s">
        <v>344</v>
      </c>
      <c r="L3" s="335" t="s">
        <v>194</v>
      </c>
      <c r="M3" s="335" t="s">
        <v>193</v>
      </c>
      <c r="N3" s="335" t="s">
        <v>345</v>
      </c>
      <c r="O3" s="335" t="s">
        <v>194</v>
      </c>
      <c r="P3" s="335" t="s">
        <v>193</v>
      </c>
      <c r="Q3" s="335" t="s">
        <v>346</v>
      </c>
      <c r="R3" s="335" t="s">
        <v>194</v>
      </c>
      <c r="S3" s="335" t="s">
        <v>193</v>
      </c>
    </row>
    <row r="4" spans="1:19" ht="117.75" customHeight="1">
      <c r="A4" s="227">
        <v>1</v>
      </c>
      <c r="B4" s="486" t="s">
        <v>192</v>
      </c>
      <c r="C4" s="487"/>
      <c r="D4" s="487"/>
      <c r="E4" s="487"/>
      <c r="F4" s="488"/>
      <c r="G4" s="228" t="s">
        <v>181</v>
      </c>
      <c r="H4" s="336">
        <v>20</v>
      </c>
      <c r="I4" s="230"/>
      <c r="J4" s="238">
        <f>H4*I4</f>
        <v>0</v>
      </c>
      <c r="K4" s="336">
        <v>7</v>
      </c>
      <c r="L4" s="230"/>
      <c r="M4" s="238">
        <f>K4*L4</f>
        <v>0</v>
      </c>
      <c r="N4" s="336">
        <v>6</v>
      </c>
      <c r="O4" s="230"/>
      <c r="P4" s="238">
        <f>N4*O4</f>
        <v>0</v>
      </c>
      <c r="Q4" s="336">
        <v>4</v>
      </c>
      <c r="R4" s="239"/>
      <c r="S4" s="238">
        <f>Q4*R4</f>
        <v>0</v>
      </c>
    </row>
    <row r="5" spans="1:19" ht="33.950000000000003" customHeight="1">
      <c r="A5" s="227">
        <v>2</v>
      </c>
      <c r="B5" s="486" t="s">
        <v>313</v>
      </c>
      <c r="C5" s="487"/>
      <c r="D5" s="487"/>
      <c r="E5" s="487"/>
      <c r="F5" s="488"/>
      <c r="G5" s="228" t="s">
        <v>162</v>
      </c>
      <c r="H5" s="336">
        <v>20</v>
      </c>
      <c r="I5" s="230"/>
      <c r="J5" s="238">
        <f t="shared" ref="J5:J31" si="0">H5*I5</f>
        <v>0</v>
      </c>
      <c r="K5" s="336">
        <v>6</v>
      </c>
      <c r="L5" s="230"/>
      <c r="M5" s="238">
        <f t="shared" ref="M5:M31" si="1">K5*L5</f>
        <v>0</v>
      </c>
      <c r="N5" s="336">
        <v>4</v>
      </c>
      <c r="O5" s="230"/>
      <c r="P5" s="238">
        <f t="shared" ref="P5:P31" si="2">N5*O5</f>
        <v>0</v>
      </c>
      <c r="Q5" s="336">
        <v>1</v>
      </c>
      <c r="R5" s="239"/>
      <c r="S5" s="238">
        <f t="shared" ref="S5:S31" si="3">Q5*R5</f>
        <v>0</v>
      </c>
    </row>
    <row r="6" spans="1:19" ht="30" customHeight="1">
      <c r="A6" s="227">
        <v>3</v>
      </c>
      <c r="B6" s="486" t="s">
        <v>314</v>
      </c>
      <c r="C6" s="487"/>
      <c r="D6" s="487"/>
      <c r="E6" s="487"/>
      <c r="F6" s="488"/>
      <c r="G6" s="228" t="s">
        <v>181</v>
      </c>
      <c r="H6" s="336">
        <v>10</v>
      </c>
      <c r="I6" s="230"/>
      <c r="J6" s="238">
        <f t="shared" si="0"/>
        <v>0</v>
      </c>
      <c r="K6" s="336"/>
      <c r="L6" s="230"/>
      <c r="M6" s="238">
        <f t="shared" si="1"/>
        <v>0</v>
      </c>
      <c r="N6" s="336"/>
      <c r="O6" s="230"/>
      <c r="P6" s="238">
        <f t="shared" si="2"/>
        <v>0</v>
      </c>
      <c r="Q6" s="336"/>
      <c r="R6" s="239"/>
      <c r="S6" s="238">
        <f t="shared" si="3"/>
        <v>0</v>
      </c>
    </row>
    <row r="7" spans="1:19" ht="30" customHeight="1">
      <c r="A7" s="227">
        <v>4</v>
      </c>
      <c r="B7" s="486" t="s">
        <v>315</v>
      </c>
      <c r="C7" s="487"/>
      <c r="D7" s="487"/>
      <c r="E7" s="487"/>
      <c r="F7" s="488"/>
      <c r="G7" s="228" t="s">
        <v>316</v>
      </c>
      <c r="H7" s="336">
        <v>30</v>
      </c>
      <c r="I7" s="230"/>
      <c r="J7" s="238">
        <f t="shared" si="0"/>
        <v>0</v>
      </c>
      <c r="K7" s="336">
        <v>12</v>
      </c>
      <c r="L7" s="230"/>
      <c r="M7" s="238">
        <f t="shared" si="1"/>
        <v>0</v>
      </c>
      <c r="N7" s="336">
        <v>8</v>
      </c>
      <c r="O7" s="230"/>
      <c r="P7" s="238">
        <f t="shared" si="2"/>
        <v>0</v>
      </c>
      <c r="Q7" s="336">
        <v>4</v>
      </c>
      <c r="R7" s="239"/>
      <c r="S7" s="238">
        <f t="shared" si="3"/>
        <v>0</v>
      </c>
    </row>
    <row r="8" spans="1:19" ht="30" customHeight="1">
      <c r="A8" s="227">
        <v>5</v>
      </c>
      <c r="B8" s="486" t="s">
        <v>317</v>
      </c>
      <c r="C8" s="487"/>
      <c r="D8" s="487"/>
      <c r="E8" s="487"/>
      <c r="F8" s="488"/>
      <c r="G8" s="228" t="s">
        <v>318</v>
      </c>
      <c r="H8" s="336">
        <v>12</v>
      </c>
      <c r="I8" s="230"/>
      <c r="J8" s="238">
        <f t="shared" si="0"/>
        <v>0</v>
      </c>
      <c r="K8" s="336"/>
      <c r="L8" s="230"/>
      <c r="M8" s="238">
        <f t="shared" si="1"/>
        <v>0</v>
      </c>
      <c r="N8" s="336"/>
      <c r="O8" s="230"/>
      <c r="P8" s="238">
        <f t="shared" si="2"/>
        <v>0</v>
      </c>
      <c r="Q8" s="336"/>
      <c r="R8" s="239"/>
      <c r="S8" s="238">
        <f t="shared" si="3"/>
        <v>0</v>
      </c>
    </row>
    <row r="9" spans="1:19" ht="30" customHeight="1">
      <c r="A9" s="227">
        <v>6</v>
      </c>
      <c r="B9" s="486" t="s">
        <v>319</v>
      </c>
      <c r="C9" s="487"/>
      <c r="D9" s="487"/>
      <c r="E9" s="487"/>
      <c r="F9" s="488"/>
      <c r="G9" s="228" t="s">
        <v>162</v>
      </c>
      <c r="H9" s="336">
        <v>70</v>
      </c>
      <c r="I9" s="230"/>
      <c r="J9" s="238">
        <f t="shared" si="0"/>
        <v>0</v>
      </c>
      <c r="K9" s="336">
        <v>12</v>
      </c>
      <c r="L9" s="230"/>
      <c r="M9" s="238">
        <f t="shared" si="1"/>
        <v>0</v>
      </c>
      <c r="N9" s="336">
        <v>12</v>
      </c>
      <c r="O9" s="230"/>
      <c r="P9" s="238">
        <f t="shared" si="2"/>
        <v>0</v>
      </c>
      <c r="Q9" s="336">
        <v>6</v>
      </c>
      <c r="R9" s="239"/>
      <c r="S9" s="238">
        <f t="shared" si="3"/>
        <v>0</v>
      </c>
    </row>
    <row r="10" spans="1:19" ht="30" customHeight="1">
      <c r="A10" s="227">
        <v>7</v>
      </c>
      <c r="B10" s="486" t="s">
        <v>353</v>
      </c>
      <c r="C10" s="487"/>
      <c r="D10" s="487"/>
      <c r="E10" s="487"/>
      <c r="F10" s="488"/>
      <c r="G10" s="228" t="s">
        <v>162</v>
      </c>
      <c r="H10" s="336">
        <v>15</v>
      </c>
      <c r="I10" s="230"/>
      <c r="J10" s="238">
        <f t="shared" ref="J10" si="4">H10*I10</f>
        <v>0</v>
      </c>
      <c r="K10" s="336">
        <v>8</v>
      </c>
      <c r="L10" s="230"/>
      <c r="M10" s="238">
        <f t="shared" ref="M10" si="5">K10*L10</f>
        <v>0</v>
      </c>
      <c r="N10" s="336">
        <v>6</v>
      </c>
      <c r="O10" s="230"/>
      <c r="P10" s="238">
        <f t="shared" ref="P10" si="6">N10*O10</f>
        <v>0</v>
      </c>
      <c r="Q10" s="336">
        <v>4</v>
      </c>
      <c r="R10" s="239"/>
      <c r="S10" s="238">
        <f t="shared" ref="S10" si="7">Q10*R10</f>
        <v>0</v>
      </c>
    </row>
    <row r="11" spans="1:19" ht="39.950000000000003" customHeight="1">
      <c r="A11" s="227">
        <v>8</v>
      </c>
      <c r="B11" s="486" t="s">
        <v>320</v>
      </c>
      <c r="C11" s="487"/>
      <c r="D11" s="487"/>
      <c r="E11" s="487"/>
      <c r="F11" s="488"/>
      <c r="G11" s="228" t="s">
        <v>181</v>
      </c>
      <c r="H11" s="336">
        <v>15</v>
      </c>
      <c r="I11" s="230"/>
      <c r="J11" s="238">
        <f t="shared" si="0"/>
        <v>0</v>
      </c>
      <c r="K11" s="336">
        <v>6</v>
      </c>
      <c r="L11" s="230"/>
      <c r="M11" s="238">
        <f t="shared" si="1"/>
        <v>0</v>
      </c>
      <c r="N11" s="336">
        <v>6</v>
      </c>
      <c r="O11" s="230"/>
      <c r="P11" s="238">
        <f t="shared" si="2"/>
        <v>0</v>
      </c>
      <c r="Q11" s="336">
        <v>4</v>
      </c>
      <c r="R11" s="239"/>
      <c r="S11" s="238">
        <f t="shared" si="3"/>
        <v>0</v>
      </c>
    </row>
    <row r="12" spans="1:19" ht="39.950000000000003" customHeight="1">
      <c r="A12" s="227">
        <v>9</v>
      </c>
      <c r="B12" s="500" t="s">
        <v>341</v>
      </c>
      <c r="C12" s="501"/>
      <c r="D12" s="501"/>
      <c r="E12" s="501"/>
      <c r="F12" s="502"/>
      <c r="G12" s="228" t="s">
        <v>181</v>
      </c>
      <c r="H12" s="336">
        <v>20</v>
      </c>
      <c r="I12" s="230"/>
      <c r="J12" s="238">
        <f t="shared" si="0"/>
        <v>0</v>
      </c>
      <c r="K12" s="336">
        <v>12</v>
      </c>
      <c r="L12" s="230"/>
      <c r="M12" s="238">
        <f t="shared" si="1"/>
        <v>0</v>
      </c>
      <c r="N12" s="336">
        <v>8</v>
      </c>
      <c r="O12" s="230"/>
      <c r="P12" s="238">
        <f t="shared" si="2"/>
        <v>0</v>
      </c>
      <c r="Q12" s="336">
        <v>2</v>
      </c>
      <c r="R12" s="239"/>
      <c r="S12" s="238">
        <f t="shared" si="3"/>
        <v>0</v>
      </c>
    </row>
    <row r="13" spans="1:19" ht="61.5" customHeight="1">
      <c r="A13" s="227">
        <v>10</v>
      </c>
      <c r="B13" s="503" t="s">
        <v>351</v>
      </c>
      <c r="C13" s="504"/>
      <c r="D13" s="504"/>
      <c r="E13" s="504"/>
      <c r="F13" s="505"/>
      <c r="G13" s="229" t="s">
        <v>181</v>
      </c>
      <c r="H13" s="337">
        <v>20</v>
      </c>
      <c r="I13" s="236"/>
      <c r="J13" s="238">
        <f t="shared" si="0"/>
        <v>0</v>
      </c>
      <c r="K13" s="337">
        <v>6</v>
      </c>
      <c r="L13" s="236"/>
      <c r="M13" s="238">
        <f t="shared" si="1"/>
        <v>0</v>
      </c>
      <c r="N13" s="337">
        <v>6</v>
      </c>
      <c r="O13" s="236"/>
      <c r="P13" s="238">
        <f t="shared" si="2"/>
        <v>0</v>
      </c>
      <c r="Q13" s="336">
        <v>2</v>
      </c>
      <c r="R13" s="239"/>
      <c r="S13" s="238">
        <f t="shared" si="3"/>
        <v>0</v>
      </c>
    </row>
    <row r="14" spans="1:19" ht="72" customHeight="1">
      <c r="A14" s="227">
        <v>11</v>
      </c>
      <c r="B14" s="486" t="s">
        <v>191</v>
      </c>
      <c r="C14" s="487"/>
      <c r="D14" s="487"/>
      <c r="E14" s="487"/>
      <c r="F14" s="488"/>
      <c r="G14" s="228" t="s">
        <v>179</v>
      </c>
      <c r="H14" s="336">
        <v>12</v>
      </c>
      <c r="I14" s="230"/>
      <c r="J14" s="238">
        <f t="shared" si="0"/>
        <v>0</v>
      </c>
      <c r="K14" s="336"/>
      <c r="L14" s="230"/>
      <c r="M14" s="238">
        <f t="shared" si="1"/>
        <v>0</v>
      </c>
      <c r="N14" s="336"/>
      <c r="O14" s="230"/>
      <c r="P14" s="238">
        <f t="shared" si="2"/>
        <v>0</v>
      </c>
      <c r="Q14" s="336"/>
      <c r="R14" s="239"/>
      <c r="S14" s="238">
        <f t="shared" si="3"/>
        <v>0</v>
      </c>
    </row>
    <row r="15" spans="1:19" ht="75" customHeight="1">
      <c r="A15" s="227">
        <v>12</v>
      </c>
      <c r="B15" s="486" t="s">
        <v>199</v>
      </c>
      <c r="C15" s="487"/>
      <c r="D15" s="487"/>
      <c r="E15" s="487"/>
      <c r="F15" s="488"/>
      <c r="G15" s="228" t="s">
        <v>179</v>
      </c>
      <c r="H15" s="336">
        <v>30</v>
      </c>
      <c r="I15" s="230"/>
      <c r="J15" s="238">
        <f t="shared" si="0"/>
        <v>0</v>
      </c>
      <c r="K15" s="336">
        <v>6</v>
      </c>
      <c r="L15" s="230"/>
      <c r="M15" s="238">
        <f t="shared" si="1"/>
        <v>0</v>
      </c>
      <c r="N15" s="336">
        <v>4</v>
      </c>
      <c r="O15" s="230"/>
      <c r="P15" s="238">
        <f t="shared" si="2"/>
        <v>0</v>
      </c>
      <c r="Q15" s="336">
        <v>2</v>
      </c>
      <c r="R15" s="239"/>
      <c r="S15" s="238">
        <f t="shared" si="3"/>
        <v>0</v>
      </c>
    </row>
    <row r="16" spans="1:19" ht="99.75" customHeight="1">
      <c r="A16" s="227">
        <v>13</v>
      </c>
      <c r="B16" s="486" t="s">
        <v>190</v>
      </c>
      <c r="C16" s="487"/>
      <c r="D16" s="487"/>
      <c r="E16" s="487"/>
      <c r="F16" s="488"/>
      <c r="G16" s="228" t="s">
        <v>189</v>
      </c>
      <c r="H16" s="336">
        <v>15</v>
      </c>
      <c r="I16" s="230"/>
      <c r="J16" s="238">
        <f t="shared" si="0"/>
        <v>0</v>
      </c>
      <c r="K16" s="336">
        <v>8</v>
      </c>
      <c r="L16" s="230"/>
      <c r="M16" s="238">
        <f t="shared" si="1"/>
        <v>0</v>
      </c>
      <c r="N16" s="336">
        <v>8</v>
      </c>
      <c r="O16" s="230"/>
      <c r="P16" s="238">
        <f t="shared" si="2"/>
        <v>0</v>
      </c>
      <c r="Q16" s="336">
        <v>5</v>
      </c>
      <c r="R16" s="239"/>
      <c r="S16" s="238">
        <f t="shared" si="3"/>
        <v>0</v>
      </c>
    </row>
    <row r="17" spans="1:19" ht="39.950000000000003" customHeight="1">
      <c r="A17" s="227">
        <v>14</v>
      </c>
      <c r="B17" s="486" t="s">
        <v>188</v>
      </c>
      <c r="C17" s="487"/>
      <c r="D17" s="487"/>
      <c r="E17" s="487"/>
      <c r="F17" s="488"/>
      <c r="G17" s="228" t="s">
        <v>162</v>
      </c>
      <c r="H17" s="336">
        <v>15</v>
      </c>
      <c r="I17" s="230"/>
      <c r="J17" s="238">
        <f t="shared" si="0"/>
        <v>0</v>
      </c>
      <c r="K17" s="336">
        <v>8</v>
      </c>
      <c r="L17" s="230"/>
      <c r="M17" s="238">
        <f t="shared" si="1"/>
        <v>0</v>
      </c>
      <c r="N17" s="336">
        <v>5</v>
      </c>
      <c r="O17" s="230"/>
      <c r="P17" s="238">
        <f t="shared" si="2"/>
        <v>0</v>
      </c>
      <c r="Q17" s="336">
        <v>4</v>
      </c>
      <c r="R17" s="239"/>
      <c r="S17" s="238">
        <f t="shared" si="3"/>
        <v>0</v>
      </c>
    </row>
    <row r="18" spans="1:19" ht="108.75" customHeight="1">
      <c r="A18" s="227">
        <v>15</v>
      </c>
      <c r="B18" s="486" t="s">
        <v>187</v>
      </c>
      <c r="C18" s="487"/>
      <c r="D18" s="487"/>
      <c r="E18" s="487"/>
      <c r="F18" s="488"/>
      <c r="G18" s="228" t="s">
        <v>348</v>
      </c>
      <c r="H18" s="336">
        <v>30</v>
      </c>
      <c r="I18" s="230"/>
      <c r="J18" s="238">
        <f t="shared" si="0"/>
        <v>0</v>
      </c>
      <c r="K18" s="336">
        <v>6</v>
      </c>
      <c r="L18" s="230"/>
      <c r="M18" s="238">
        <f t="shared" si="1"/>
        <v>0</v>
      </c>
      <c r="N18" s="336">
        <v>6</v>
      </c>
      <c r="O18" s="230"/>
      <c r="P18" s="238">
        <f t="shared" si="2"/>
        <v>0</v>
      </c>
      <c r="Q18" s="336">
        <v>1</v>
      </c>
      <c r="R18" s="239"/>
      <c r="S18" s="238">
        <f t="shared" si="3"/>
        <v>0</v>
      </c>
    </row>
    <row r="19" spans="1:19" ht="51.75" customHeight="1">
      <c r="A19" s="227">
        <v>16</v>
      </c>
      <c r="B19" s="486" t="s">
        <v>186</v>
      </c>
      <c r="C19" s="487"/>
      <c r="D19" s="487"/>
      <c r="E19" s="487"/>
      <c r="F19" s="488"/>
      <c r="G19" s="228" t="s">
        <v>174</v>
      </c>
      <c r="H19" s="336">
        <v>20</v>
      </c>
      <c r="I19" s="230"/>
      <c r="J19" s="238">
        <f t="shared" si="0"/>
        <v>0</v>
      </c>
      <c r="K19" s="336">
        <v>8</v>
      </c>
      <c r="L19" s="230"/>
      <c r="M19" s="238">
        <f t="shared" si="1"/>
        <v>0</v>
      </c>
      <c r="N19" s="336">
        <v>3</v>
      </c>
      <c r="O19" s="230"/>
      <c r="P19" s="238">
        <f t="shared" si="2"/>
        <v>0</v>
      </c>
      <c r="Q19" s="336">
        <v>4</v>
      </c>
      <c r="R19" s="239"/>
      <c r="S19" s="238">
        <f t="shared" si="3"/>
        <v>0</v>
      </c>
    </row>
    <row r="20" spans="1:19" ht="36.75" customHeight="1">
      <c r="A20" s="227">
        <v>17</v>
      </c>
      <c r="B20" s="486" t="s">
        <v>349</v>
      </c>
      <c r="C20" s="487"/>
      <c r="D20" s="487"/>
      <c r="E20" s="487"/>
      <c r="F20" s="488"/>
      <c r="G20" s="228" t="s">
        <v>162</v>
      </c>
      <c r="H20" s="336">
        <v>5</v>
      </c>
      <c r="I20" s="230"/>
      <c r="J20" s="238">
        <f t="shared" si="0"/>
        <v>0</v>
      </c>
      <c r="K20" s="336">
        <v>2</v>
      </c>
      <c r="L20" s="230"/>
      <c r="M20" s="238">
        <f t="shared" si="1"/>
        <v>0</v>
      </c>
      <c r="N20" s="336">
        <v>2</v>
      </c>
      <c r="O20" s="230"/>
      <c r="P20" s="238">
        <f t="shared" si="2"/>
        <v>0</v>
      </c>
      <c r="Q20" s="336">
        <v>2</v>
      </c>
      <c r="R20" s="239"/>
      <c r="S20" s="238">
        <f t="shared" si="3"/>
        <v>0</v>
      </c>
    </row>
    <row r="21" spans="1:19" ht="33.75" customHeight="1">
      <c r="A21" s="227">
        <v>18</v>
      </c>
      <c r="B21" s="486" t="s">
        <v>322</v>
      </c>
      <c r="C21" s="487"/>
      <c r="D21" s="487"/>
      <c r="E21" s="487"/>
      <c r="F21" s="488"/>
      <c r="G21" s="228" t="s">
        <v>162</v>
      </c>
      <c r="H21" s="336">
        <v>24</v>
      </c>
      <c r="I21" s="230"/>
      <c r="J21" s="238">
        <f t="shared" si="0"/>
        <v>0</v>
      </c>
      <c r="K21" s="336">
        <v>5</v>
      </c>
      <c r="L21" s="230"/>
      <c r="M21" s="238">
        <f t="shared" si="1"/>
        <v>0</v>
      </c>
      <c r="N21" s="336">
        <v>5</v>
      </c>
      <c r="O21" s="230"/>
      <c r="P21" s="238">
        <f t="shared" si="2"/>
        <v>0</v>
      </c>
      <c r="Q21" s="336">
        <v>3</v>
      </c>
      <c r="R21" s="239"/>
      <c r="S21" s="238">
        <f t="shared" si="3"/>
        <v>0</v>
      </c>
    </row>
    <row r="22" spans="1:19" ht="54" customHeight="1">
      <c r="A22" s="227">
        <v>19</v>
      </c>
      <c r="B22" s="486" t="s">
        <v>323</v>
      </c>
      <c r="C22" s="487"/>
      <c r="D22" s="487"/>
      <c r="E22" s="487"/>
      <c r="F22" s="488"/>
      <c r="G22" s="228" t="s">
        <v>179</v>
      </c>
      <c r="H22" s="336">
        <v>50</v>
      </c>
      <c r="I22" s="230"/>
      <c r="J22" s="238">
        <f t="shared" si="0"/>
        <v>0</v>
      </c>
      <c r="K22" s="336">
        <v>10</v>
      </c>
      <c r="L22" s="230"/>
      <c r="M22" s="238">
        <f t="shared" si="1"/>
        <v>0</v>
      </c>
      <c r="N22" s="336">
        <v>7</v>
      </c>
      <c r="O22" s="230"/>
      <c r="P22" s="238">
        <f t="shared" si="2"/>
        <v>0</v>
      </c>
      <c r="Q22" s="336">
        <v>7</v>
      </c>
      <c r="R22" s="239"/>
      <c r="S22" s="238">
        <f t="shared" si="3"/>
        <v>0</v>
      </c>
    </row>
    <row r="23" spans="1:19" ht="51.75" customHeight="1">
      <c r="A23" s="227">
        <v>20</v>
      </c>
      <c r="B23" s="486" t="s">
        <v>185</v>
      </c>
      <c r="C23" s="487"/>
      <c r="D23" s="487"/>
      <c r="E23" s="487"/>
      <c r="F23" s="488"/>
      <c r="G23" s="228" t="s">
        <v>179</v>
      </c>
      <c r="H23" s="336">
        <v>50</v>
      </c>
      <c r="I23" s="230"/>
      <c r="J23" s="238">
        <f t="shared" si="0"/>
        <v>0</v>
      </c>
      <c r="K23" s="336">
        <v>10</v>
      </c>
      <c r="L23" s="230"/>
      <c r="M23" s="238">
        <f t="shared" si="1"/>
        <v>0</v>
      </c>
      <c r="N23" s="336">
        <v>7</v>
      </c>
      <c r="O23" s="230"/>
      <c r="P23" s="238">
        <f t="shared" si="2"/>
        <v>0</v>
      </c>
      <c r="Q23" s="336">
        <v>7</v>
      </c>
      <c r="R23" s="239"/>
      <c r="S23" s="238">
        <f t="shared" si="3"/>
        <v>0</v>
      </c>
    </row>
    <row r="24" spans="1:19" ht="51.75" customHeight="1">
      <c r="A24" s="227">
        <v>21</v>
      </c>
      <c r="B24" s="486" t="s">
        <v>324</v>
      </c>
      <c r="C24" s="487"/>
      <c r="D24" s="487"/>
      <c r="E24" s="487"/>
      <c r="F24" s="488"/>
      <c r="G24" s="228" t="s">
        <v>179</v>
      </c>
      <c r="H24" s="336">
        <v>50</v>
      </c>
      <c r="I24" s="230"/>
      <c r="J24" s="238">
        <f t="shared" si="0"/>
        <v>0</v>
      </c>
      <c r="K24" s="336">
        <v>10</v>
      </c>
      <c r="L24" s="230"/>
      <c r="M24" s="238">
        <f t="shared" si="1"/>
        <v>0</v>
      </c>
      <c r="N24" s="336">
        <v>7</v>
      </c>
      <c r="O24" s="230"/>
      <c r="P24" s="238">
        <f t="shared" si="2"/>
        <v>0</v>
      </c>
      <c r="Q24" s="336">
        <v>7</v>
      </c>
      <c r="R24" s="239"/>
      <c r="S24" s="238">
        <f t="shared" si="3"/>
        <v>0</v>
      </c>
    </row>
    <row r="25" spans="1:19" ht="34.5" customHeight="1">
      <c r="A25" s="227">
        <v>22</v>
      </c>
      <c r="B25" s="486" t="s">
        <v>325</v>
      </c>
      <c r="C25" s="487"/>
      <c r="D25" s="487"/>
      <c r="E25" s="487"/>
      <c r="F25" s="488"/>
      <c r="G25" s="228" t="s">
        <v>162</v>
      </c>
      <c r="H25" s="336">
        <v>20</v>
      </c>
      <c r="I25" s="230"/>
      <c r="J25" s="238">
        <f t="shared" si="0"/>
        <v>0</v>
      </c>
      <c r="K25" s="336">
        <v>6</v>
      </c>
      <c r="L25" s="230"/>
      <c r="M25" s="238">
        <f t="shared" si="1"/>
        <v>0</v>
      </c>
      <c r="N25" s="336">
        <v>2</v>
      </c>
      <c r="O25" s="230"/>
      <c r="P25" s="238">
        <f t="shared" si="2"/>
        <v>0</v>
      </c>
      <c r="Q25" s="336">
        <v>1</v>
      </c>
      <c r="R25" s="239"/>
      <c r="S25" s="238">
        <f t="shared" si="3"/>
        <v>0</v>
      </c>
    </row>
    <row r="26" spans="1:19" ht="30.75" customHeight="1">
      <c r="A26" s="227">
        <v>23</v>
      </c>
      <c r="B26" s="486" t="s">
        <v>326</v>
      </c>
      <c r="C26" s="487"/>
      <c r="D26" s="487"/>
      <c r="E26" s="487"/>
      <c r="F26" s="488"/>
      <c r="G26" s="234" t="s">
        <v>181</v>
      </c>
      <c r="H26" s="338">
        <v>12</v>
      </c>
      <c r="I26" s="237"/>
      <c r="J26" s="238">
        <f t="shared" si="0"/>
        <v>0</v>
      </c>
      <c r="K26" s="338">
        <v>6</v>
      </c>
      <c r="L26" s="237"/>
      <c r="M26" s="238">
        <f t="shared" si="1"/>
        <v>0</v>
      </c>
      <c r="N26" s="338">
        <v>2</v>
      </c>
      <c r="O26" s="237"/>
      <c r="P26" s="238">
        <f t="shared" si="2"/>
        <v>0</v>
      </c>
      <c r="Q26" s="338">
        <v>2</v>
      </c>
      <c r="R26" s="239"/>
      <c r="S26" s="238">
        <f t="shared" si="3"/>
        <v>0</v>
      </c>
    </row>
    <row r="27" spans="1:19" ht="97.5" customHeight="1">
      <c r="A27" s="227">
        <v>24</v>
      </c>
      <c r="B27" s="506" t="s">
        <v>184</v>
      </c>
      <c r="C27" s="507"/>
      <c r="D27" s="507"/>
      <c r="E27" s="507"/>
      <c r="F27" s="508"/>
      <c r="G27" s="230" t="s">
        <v>350</v>
      </c>
      <c r="H27" s="336">
        <v>13</v>
      </c>
      <c r="I27" s="230"/>
      <c r="J27" s="238">
        <f t="shared" si="0"/>
        <v>0</v>
      </c>
      <c r="K27" s="336">
        <v>2</v>
      </c>
      <c r="L27" s="230"/>
      <c r="M27" s="238">
        <f t="shared" si="1"/>
        <v>0</v>
      </c>
      <c r="N27" s="336">
        <v>2</v>
      </c>
      <c r="O27" s="230"/>
      <c r="P27" s="238">
        <f t="shared" si="2"/>
        <v>0</v>
      </c>
      <c r="Q27" s="336">
        <v>1</v>
      </c>
      <c r="R27" s="239"/>
      <c r="S27" s="238">
        <f t="shared" si="3"/>
        <v>0</v>
      </c>
    </row>
    <row r="28" spans="1:19" ht="144.75" customHeight="1">
      <c r="A28" s="227">
        <v>25</v>
      </c>
      <c r="B28" s="506" t="s">
        <v>183</v>
      </c>
      <c r="C28" s="507"/>
      <c r="D28" s="507"/>
      <c r="E28" s="507"/>
      <c r="F28" s="508"/>
      <c r="G28" s="230" t="s">
        <v>350</v>
      </c>
      <c r="H28" s="336">
        <v>10</v>
      </c>
      <c r="I28" s="230"/>
      <c r="J28" s="238">
        <f t="shared" si="0"/>
        <v>0</v>
      </c>
      <c r="K28" s="336">
        <v>5</v>
      </c>
      <c r="L28" s="230"/>
      <c r="M28" s="238">
        <f t="shared" si="1"/>
        <v>0</v>
      </c>
      <c r="N28" s="336">
        <v>2</v>
      </c>
      <c r="O28" s="230"/>
      <c r="P28" s="238">
        <f t="shared" si="2"/>
        <v>0</v>
      </c>
      <c r="Q28" s="336">
        <v>2</v>
      </c>
      <c r="R28" s="239"/>
      <c r="S28" s="238">
        <f t="shared" si="3"/>
        <v>0</v>
      </c>
    </row>
    <row r="29" spans="1:19" ht="39.950000000000003" customHeight="1">
      <c r="A29" s="227">
        <v>26</v>
      </c>
      <c r="B29" s="480" t="s">
        <v>352</v>
      </c>
      <c r="C29" s="481"/>
      <c r="D29" s="481"/>
      <c r="E29" s="481"/>
      <c r="F29" s="482"/>
      <c r="G29" s="231" t="s">
        <v>181</v>
      </c>
      <c r="H29" s="339">
        <v>15</v>
      </c>
      <c r="I29" s="231"/>
      <c r="J29" s="238">
        <f t="shared" si="0"/>
        <v>0</v>
      </c>
      <c r="K29" s="339">
        <v>5</v>
      </c>
      <c r="L29" s="231"/>
      <c r="M29" s="238">
        <f t="shared" si="1"/>
        <v>0</v>
      </c>
      <c r="N29" s="339">
        <v>5</v>
      </c>
      <c r="O29" s="231"/>
      <c r="P29" s="238">
        <f t="shared" si="2"/>
        <v>0</v>
      </c>
      <c r="Q29" s="336">
        <v>3</v>
      </c>
      <c r="R29" s="239"/>
      <c r="S29" s="238">
        <f t="shared" si="3"/>
        <v>0</v>
      </c>
    </row>
    <row r="30" spans="1:19" ht="39.950000000000003" customHeight="1">
      <c r="A30" s="227">
        <v>27</v>
      </c>
      <c r="B30" s="486" t="s">
        <v>182</v>
      </c>
      <c r="C30" s="487"/>
      <c r="D30" s="487"/>
      <c r="E30" s="487"/>
      <c r="F30" s="488"/>
      <c r="G30" s="227" t="s">
        <v>178</v>
      </c>
      <c r="H30" s="339">
        <v>30</v>
      </c>
      <c r="I30" s="231"/>
      <c r="J30" s="238">
        <f t="shared" si="0"/>
        <v>0</v>
      </c>
      <c r="K30" s="339">
        <v>6</v>
      </c>
      <c r="L30" s="231"/>
      <c r="M30" s="238">
        <f t="shared" si="1"/>
        <v>0</v>
      </c>
      <c r="N30" s="339">
        <v>3</v>
      </c>
      <c r="O30" s="231"/>
      <c r="P30" s="238">
        <f t="shared" si="2"/>
        <v>0</v>
      </c>
      <c r="Q30" s="336">
        <v>1</v>
      </c>
      <c r="R30" s="239"/>
      <c r="S30" s="238">
        <f t="shared" si="3"/>
        <v>0</v>
      </c>
    </row>
    <row r="31" spans="1:19" ht="27" customHeight="1">
      <c r="A31" s="227">
        <v>28</v>
      </c>
      <c r="B31" s="486" t="s">
        <v>180</v>
      </c>
      <c r="C31" s="487"/>
      <c r="D31" s="487"/>
      <c r="E31" s="487"/>
      <c r="F31" s="488"/>
      <c r="G31" s="227" t="s">
        <v>179</v>
      </c>
      <c r="H31" s="339">
        <v>20</v>
      </c>
      <c r="I31" s="231"/>
      <c r="J31" s="238">
        <f t="shared" si="0"/>
        <v>0</v>
      </c>
      <c r="K31" s="339">
        <v>6</v>
      </c>
      <c r="L31" s="231"/>
      <c r="M31" s="238">
        <f t="shared" si="1"/>
        <v>0</v>
      </c>
      <c r="N31" s="339">
        <v>6</v>
      </c>
      <c r="O31" s="231"/>
      <c r="P31" s="238">
        <f t="shared" si="2"/>
        <v>0</v>
      </c>
      <c r="Q31" s="336">
        <v>2</v>
      </c>
      <c r="R31" s="239"/>
      <c r="S31" s="238">
        <f t="shared" si="3"/>
        <v>0</v>
      </c>
    </row>
    <row r="32" spans="1:19" ht="20.100000000000001" customHeight="1">
      <c r="A32" s="477" t="s">
        <v>258</v>
      </c>
      <c r="B32" s="478"/>
      <c r="C32" s="478"/>
      <c r="D32" s="478"/>
      <c r="E32" s="478"/>
      <c r="F32" s="478"/>
      <c r="G32" s="478"/>
      <c r="H32" s="478"/>
      <c r="I32" s="479"/>
      <c r="J32" s="238">
        <f>SUM(J4:J31)</f>
        <v>0</v>
      </c>
      <c r="K32" s="231"/>
      <c r="L32" s="231"/>
      <c r="M32" s="238">
        <f>SUM(M4:M31)</f>
        <v>0</v>
      </c>
      <c r="N32" s="231"/>
      <c r="O32" s="231"/>
      <c r="P32" s="238">
        <f>SUM(P4:P31)</f>
        <v>0</v>
      </c>
      <c r="Q32" s="230"/>
      <c r="R32" s="239"/>
      <c r="S32" s="238">
        <f>SUM(S4:S31)</f>
        <v>0</v>
      </c>
    </row>
    <row r="33" spans="1:19" ht="24.75" customHeight="1">
      <c r="A33" s="489" t="s">
        <v>474</v>
      </c>
      <c r="B33" s="490"/>
      <c r="C33" s="490"/>
      <c r="D33" s="490"/>
      <c r="E33" s="490"/>
      <c r="F33" s="490"/>
      <c r="G33" s="490"/>
      <c r="H33" s="479"/>
      <c r="I33" s="286">
        <v>20</v>
      </c>
      <c r="J33" s="287">
        <f>(J32+M32+P32+S32)/I33</f>
        <v>0</v>
      </c>
      <c r="K33" s="288"/>
      <c r="L33" s="288"/>
      <c r="M33" s="287"/>
      <c r="N33" s="288"/>
      <c r="O33" s="288"/>
      <c r="P33" s="287"/>
      <c r="Q33" s="289"/>
      <c r="R33" s="290"/>
      <c r="S33" s="287"/>
    </row>
    <row r="34" spans="1:19" ht="24.75" customHeight="1">
      <c r="A34" s="491"/>
      <c r="B34" s="492"/>
      <c r="C34" s="492"/>
      <c r="D34" s="492"/>
      <c r="E34" s="492"/>
      <c r="F34" s="492"/>
      <c r="G34" s="492"/>
      <c r="H34" s="492"/>
      <c r="I34" s="492"/>
      <c r="J34" s="492"/>
      <c r="K34" s="492"/>
      <c r="L34" s="492"/>
      <c r="M34" s="492"/>
      <c r="N34" s="492"/>
      <c r="O34" s="492"/>
      <c r="P34" s="492"/>
      <c r="Q34" s="492"/>
      <c r="R34" s="492"/>
      <c r="S34" s="493"/>
    </row>
    <row r="35" spans="1:19" ht="30" customHeight="1">
      <c r="A35" s="241">
        <v>2</v>
      </c>
      <c r="B35" s="474" t="s">
        <v>476</v>
      </c>
      <c r="C35" s="475"/>
      <c r="D35" s="475"/>
      <c r="E35" s="475"/>
      <c r="F35" s="475"/>
      <c r="G35" s="475"/>
      <c r="H35" s="475"/>
      <c r="I35" s="475"/>
      <c r="J35" s="475"/>
      <c r="K35" s="475"/>
      <c r="L35" s="475"/>
      <c r="M35" s="475"/>
      <c r="N35" s="475"/>
      <c r="O35" s="475"/>
      <c r="P35" s="475"/>
      <c r="Q35" s="475"/>
      <c r="R35" s="475"/>
      <c r="S35" s="476"/>
    </row>
    <row r="36" spans="1:19" ht="20.100000000000001" customHeight="1">
      <c r="A36" s="485" t="s">
        <v>356</v>
      </c>
      <c r="B36" s="509" t="s">
        <v>177</v>
      </c>
      <c r="C36" s="510"/>
      <c r="D36" s="510"/>
      <c r="E36" s="510"/>
      <c r="F36" s="511"/>
      <c r="G36" s="483" t="s">
        <v>195</v>
      </c>
      <c r="H36" s="483" t="s">
        <v>342</v>
      </c>
      <c r="I36" s="483" t="s">
        <v>194</v>
      </c>
      <c r="J36" s="483" t="s">
        <v>193</v>
      </c>
      <c r="K36" s="483" t="s">
        <v>344</v>
      </c>
      <c r="L36" s="483" t="s">
        <v>194</v>
      </c>
      <c r="M36" s="483" t="s">
        <v>193</v>
      </c>
      <c r="N36" s="483" t="s">
        <v>345</v>
      </c>
      <c r="O36" s="483" t="s">
        <v>194</v>
      </c>
      <c r="P36" s="483" t="s">
        <v>193</v>
      </c>
      <c r="Q36" s="483" t="s">
        <v>346</v>
      </c>
      <c r="R36" s="483" t="s">
        <v>194</v>
      </c>
      <c r="S36" s="483" t="s">
        <v>193</v>
      </c>
    </row>
    <row r="37" spans="1:19" ht="57.75" customHeight="1">
      <c r="A37" s="485"/>
      <c r="B37" s="512"/>
      <c r="C37" s="513"/>
      <c r="D37" s="513"/>
      <c r="E37" s="513"/>
      <c r="F37" s="514"/>
      <c r="G37" s="484"/>
      <c r="H37" s="484"/>
      <c r="I37" s="484"/>
      <c r="J37" s="484"/>
      <c r="K37" s="484"/>
      <c r="L37" s="484"/>
      <c r="M37" s="484"/>
      <c r="N37" s="484"/>
      <c r="O37" s="484"/>
      <c r="P37" s="484"/>
      <c r="Q37" s="484"/>
      <c r="R37" s="484"/>
      <c r="S37" s="484"/>
    </row>
    <row r="38" spans="1:19" ht="106.5" customHeight="1">
      <c r="A38" s="228">
        <v>1</v>
      </c>
      <c r="B38" s="486" t="s">
        <v>175</v>
      </c>
      <c r="C38" s="487"/>
      <c r="D38" s="487"/>
      <c r="E38" s="487"/>
      <c r="F38" s="488"/>
      <c r="G38" s="228" t="s">
        <v>162</v>
      </c>
      <c r="H38" s="336">
        <v>15</v>
      </c>
      <c r="I38" s="318"/>
      <c r="J38" s="238">
        <f>H38*I38</f>
        <v>0</v>
      </c>
      <c r="K38" s="336">
        <v>5</v>
      </c>
      <c r="L38" s="318"/>
      <c r="M38" s="238">
        <f>K38*L38</f>
        <v>0</v>
      </c>
      <c r="N38" s="336">
        <v>2</v>
      </c>
      <c r="O38" s="318"/>
      <c r="P38" s="238">
        <f>N38*O38</f>
        <v>0</v>
      </c>
      <c r="Q38" s="336">
        <v>1</v>
      </c>
      <c r="R38" s="318"/>
      <c r="S38" s="238">
        <f>Q38*R38</f>
        <v>0</v>
      </c>
    </row>
    <row r="39" spans="1:19" ht="39.950000000000003" customHeight="1">
      <c r="A39" s="228">
        <v>2</v>
      </c>
      <c r="B39" s="486" t="s">
        <v>173</v>
      </c>
      <c r="C39" s="487"/>
      <c r="D39" s="487"/>
      <c r="E39" s="487"/>
      <c r="F39" s="488"/>
      <c r="G39" s="228" t="s">
        <v>162</v>
      </c>
      <c r="H39" s="336">
        <v>10</v>
      </c>
      <c r="I39" s="318"/>
      <c r="J39" s="238">
        <f t="shared" ref="J39:J55" si="8">H39*I39</f>
        <v>0</v>
      </c>
      <c r="K39" s="336">
        <v>6</v>
      </c>
      <c r="L39" s="318"/>
      <c r="M39" s="238">
        <f t="shared" ref="M39:M55" si="9">K39*L39</f>
        <v>0</v>
      </c>
      <c r="N39" s="336">
        <v>2</v>
      </c>
      <c r="O39" s="318"/>
      <c r="P39" s="238">
        <f t="shared" ref="P39:P55" si="10">N39*O39</f>
        <v>0</v>
      </c>
      <c r="Q39" s="336">
        <v>2</v>
      </c>
      <c r="R39" s="318"/>
      <c r="S39" s="238">
        <f t="shared" ref="S39:S55" si="11">Q39*R39</f>
        <v>0</v>
      </c>
    </row>
    <row r="40" spans="1:19" ht="39.950000000000003" customHeight="1">
      <c r="A40" s="228">
        <v>3</v>
      </c>
      <c r="B40" s="480" t="s">
        <v>172</v>
      </c>
      <c r="C40" s="481"/>
      <c r="D40" s="481"/>
      <c r="E40" s="481"/>
      <c r="F40" s="482"/>
      <c r="G40" s="228" t="s">
        <v>162</v>
      </c>
      <c r="H40" s="336">
        <v>28</v>
      </c>
      <c r="I40" s="318"/>
      <c r="J40" s="238">
        <f t="shared" si="8"/>
        <v>0</v>
      </c>
      <c r="K40" s="336">
        <v>6</v>
      </c>
      <c r="L40" s="318"/>
      <c r="M40" s="238">
        <f t="shared" si="9"/>
        <v>0</v>
      </c>
      <c r="N40" s="336">
        <v>2</v>
      </c>
      <c r="O40" s="318"/>
      <c r="P40" s="238">
        <f t="shared" si="10"/>
        <v>0</v>
      </c>
      <c r="Q40" s="336">
        <v>1</v>
      </c>
      <c r="R40" s="318"/>
      <c r="S40" s="238">
        <f t="shared" si="11"/>
        <v>0</v>
      </c>
    </row>
    <row r="41" spans="1:19" ht="39.950000000000003" customHeight="1">
      <c r="A41" s="228">
        <v>4</v>
      </c>
      <c r="B41" s="480" t="s">
        <v>359</v>
      </c>
      <c r="C41" s="481"/>
      <c r="D41" s="481"/>
      <c r="E41" s="481"/>
      <c r="F41" s="482"/>
      <c r="G41" s="228" t="s">
        <v>162</v>
      </c>
      <c r="H41" s="336">
        <v>10</v>
      </c>
      <c r="I41" s="318"/>
      <c r="J41" s="238">
        <f t="shared" ref="J41" si="12">H41*I41</f>
        <v>0</v>
      </c>
      <c r="K41" s="336"/>
      <c r="L41" s="318"/>
      <c r="M41" s="238">
        <f t="shared" ref="M41" si="13">K41*L41</f>
        <v>0</v>
      </c>
      <c r="N41" s="336"/>
      <c r="O41" s="318"/>
      <c r="P41" s="238">
        <f t="shared" ref="P41" si="14">N41*O41</f>
        <v>0</v>
      </c>
      <c r="Q41" s="336"/>
      <c r="R41" s="318"/>
      <c r="S41" s="238">
        <f t="shared" ref="S41" si="15">Q41*R41</f>
        <v>0</v>
      </c>
    </row>
    <row r="42" spans="1:19" ht="39.950000000000003" customHeight="1">
      <c r="A42" s="228">
        <v>5</v>
      </c>
      <c r="B42" s="480" t="s">
        <v>336</v>
      </c>
      <c r="C42" s="481"/>
      <c r="D42" s="481"/>
      <c r="E42" s="481"/>
      <c r="F42" s="482"/>
      <c r="G42" s="228" t="s">
        <v>162</v>
      </c>
      <c r="H42" s="336">
        <v>8</v>
      </c>
      <c r="I42" s="318"/>
      <c r="J42" s="238">
        <f t="shared" si="8"/>
        <v>0</v>
      </c>
      <c r="K42" s="336">
        <v>2</v>
      </c>
      <c r="L42" s="318"/>
      <c r="M42" s="238">
        <f t="shared" si="9"/>
        <v>0</v>
      </c>
      <c r="N42" s="336">
        <v>1</v>
      </c>
      <c r="O42" s="318"/>
      <c r="P42" s="238">
        <f t="shared" si="10"/>
        <v>0</v>
      </c>
      <c r="Q42" s="336">
        <v>4</v>
      </c>
      <c r="R42" s="318"/>
      <c r="S42" s="238">
        <f t="shared" si="11"/>
        <v>0</v>
      </c>
    </row>
    <row r="43" spans="1:19" ht="39.950000000000003" customHeight="1">
      <c r="A43" s="228">
        <v>6</v>
      </c>
      <c r="B43" s="480" t="s">
        <v>340</v>
      </c>
      <c r="C43" s="481"/>
      <c r="D43" s="481"/>
      <c r="E43" s="481"/>
      <c r="F43" s="482"/>
      <c r="G43" s="228" t="s">
        <v>162</v>
      </c>
      <c r="H43" s="336">
        <v>9</v>
      </c>
      <c r="I43" s="318"/>
      <c r="J43" s="238">
        <f t="shared" si="8"/>
        <v>0</v>
      </c>
      <c r="K43" s="336">
        <v>1</v>
      </c>
      <c r="L43" s="318"/>
      <c r="M43" s="238">
        <f t="shared" si="9"/>
        <v>0</v>
      </c>
      <c r="N43" s="336">
        <v>1</v>
      </c>
      <c r="O43" s="318"/>
      <c r="P43" s="238">
        <f t="shared" si="10"/>
        <v>0</v>
      </c>
      <c r="Q43" s="336">
        <v>1</v>
      </c>
      <c r="R43" s="318"/>
      <c r="S43" s="238">
        <f t="shared" si="11"/>
        <v>0</v>
      </c>
    </row>
    <row r="44" spans="1:19" ht="39.950000000000003" customHeight="1">
      <c r="A44" s="228">
        <v>7</v>
      </c>
      <c r="B44" s="480" t="s">
        <v>338</v>
      </c>
      <c r="C44" s="481"/>
      <c r="D44" s="481"/>
      <c r="E44" s="481"/>
      <c r="F44" s="482"/>
      <c r="G44" s="228" t="s">
        <v>162</v>
      </c>
      <c r="H44" s="336">
        <v>4</v>
      </c>
      <c r="I44" s="318"/>
      <c r="J44" s="238">
        <f t="shared" si="8"/>
        <v>0</v>
      </c>
      <c r="K44" s="336">
        <v>1</v>
      </c>
      <c r="L44" s="318"/>
      <c r="M44" s="238">
        <f t="shared" si="9"/>
        <v>0</v>
      </c>
      <c r="N44" s="336">
        <v>1</v>
      </c>
      <c r="O44" s="318"/>
      <c r="P44" s="238">
        <f t="shared" si="10"/>
        <v>0</v>
      </c>
      <c r="Q44" s="336">
        <v>2</v>
      </c>
      <c r="R44" s="318"/>
      <c r="S44" s="238">
        <f t="shared" si="11"/>
        <v>0</v>
      </c>
    </row>
    <row r="45" spans="1:19" ht="39.950000000000003" customHeight="1">
      <c r="A45" s="228">
        <v>8</v>
      </c>
      <c r="B45" s="480" t="s">
        <v>171</v>
      </c>
      <c r="C45" s="481"/>
      <c r="D45" s="481"/>
      <c r="E45" s="481"/>
      <c r="F45" s="482"/>
      <c r="G45" s="228" t="s">
        <v>162</v>
      </c>
      <c r="H45" s="336">
        <v>20</v>
      </c>
      <c r="I45" s="318"/>
      <c r="J45" s="238">
        <f t="shared" si="8"/>
        <v>0</v>
      </c>
      <c r="K45" s="336">
        <v>6</v>
      </c>
      <c r="L45" s="318"/>
      <c r="M45" s="238">
        <f t="shared" si="9"/>
        <v>0</v>
      </c>
      <c r="N45" s="336">
        <v>2</v>
      </c>
      <c r="O45" s="318"/>
      <c r="P45" s="238">
        <f t="shared" si="10"/>
        <v>0</v>
      </c>
      <c r="Q45" s="336">
        <v>1</v>
      </c>
      <c r="R45" s="318"/>
      <c r="S45" s="238">
        <f t="shared" si="11"/>
        <v>0</v>
      </c>
    </row>
    <row r="46" spans="1:19" ht="39.950000000000003" customHeight="1">
      <c r="A46" s="228">
        <v>9</v>
      </c>
      <c r="B46" s="480" t="s">
        <v>170</v>
      </c>
      <c r="C46" s="481"/>
      <c r="D46" s="481"/>
      <c r="E46" s="481"/>
      <c r="F46" s="482"/>
      <c r="G46" s="228" t="s">
        <v>162</v>
      </c>
      <c r="H46" s="336">
        <v>20</v>
      </c>
      <c r="I46" s="318"/>
      <c r="J46" s="238">
        <f t="shared" si="8"/>
        <v>0</v>
      </c>
      <c r="K46" s="336">
        <v>6</v>
      </c>
      <c r="L46" s="318"/>
      <c r="M46" s="238">
        <f t="shared" si="9"/>
        <v>0</v>
      </c>
      <c r="N46" s="336">
        <v>2</v>
      </c>
      <c r="O46" s="318"/>
      <c r="P46" s="238">
        <f t="shared" si="10"/>
        <v>0</v>
      </c>
      <c r="Q46" s="336">
        <v>1</v>
      </c>
      <c r="R46" s="318"/>
      <c r="S46" s="238">
        <f t="shared" si="11"/>
        <v>0</v>
      </c>
    </row>
    <row r="47" spans="1:19" ht="39.950000000000003" customHeight="1">
      <c r="A47" s="228">
        <v>10</v>
      </c>
      <c r="B47" s="480" t="s">
        <v>337</v>
      </c>
      <c r="C47" s="481"/>
      <c r="D47" s="481"/>
      <c r="E47" s="481"/>
      <c r="F47" s="482"/>
      <c r="G47" s="228" t="s">
        <v>162</v>
      </c>
      <c r="H47" s="336">
        <v>8</v>
      </c>
      <c r="I47" s="318"/>
      <c r="J47" s="238">
        <f t="shared" si="8"/>
        <v>0</v>
      </c>
      <c r="K47" s="336">
        <v>2</v>
      </c>
      <c r="L47" s="318"/>
      <c r="M47" s="238">
        <f t="shared" si="9"/>
        <v>0</v>
      </c>
      <c r="N47" s="336">
        <v>2</v>
      </c>
      <c r="O47" s="318"/>
      <c r="P47" s="238">
        <f t="shared" si="10"/>
        <v>0</v>
      </c>
      <c r="Q47" s="336">
        <v>4</v>
      </c>
      <c r="R47" s="318"/>
      <c r="S47" s="238">
        <f t="shared" si="11"/>
        <v>0</v>
      </c>
    </row>
    <row r="48" spans="1:19" ht="39.950000000000003" customHeight="1">
      <c r="A48" s="228">
        <v>11</v>
      </c>
      <c r="B48" s="480" t="s">
        <v>321</v>
      </c>
      <c r="C48" s="481"/>
      <c r="D48" s="481"/>
      <c r="E48" s="481"/>
      <c r="F48" s="482"/>
      <c r="G48" s="228" t="s">
        <v>162</v>
      </c>
      <c r="H48" s="336">
        <v>20</v>
      </c>
      <c r="I48" s="318"/>
      <c r="J48" s="238">
        <f t="shared" si="8"/>
        <v>0</v>
      </c>
      <c r="K48" s="336">
        <v>6</v>
      </c>
      <c r="L48" s="318"/>
      <c r="M48" s="238">
        <f t="shared" si="9"/>
        <v>0</v>
      </c>
      <c r="N48" s="336">
        <v>2</v>
      </c>
      <c r="O48" s="318"/>
      <c r="P48" s="238">
        <f t="shared" si="10"/>
        <v>0</v>
      </c>
      <c r="Q48" s="336">
        <v>2</v>
      </c>
      <c r="R48" s="318"/>
      <c r="S48" s="238">
        <f t="shared" si="11"/>
        <v>0</v>
      </c>
    </row>
    <row r="49" spans="1:20" ht="34.5" customHeight="1">
      <c r="A49" s="228">
        <v>12</v>
      </c>
      <c r="B49" s="480" t="s">
        <v>169</v>
      </c>
      <c r="C49" s="481"/>
      <c r="D49" s="481"/>
      <c r="E49" s="481"/>
      <c r="F49" s="482"/>
      <c r="G49" s="230" t="s">
        <v>162</v>
      </c>
      <c r="H49" s="336">
        <v>6</v>
      </c>
      <c r="I49" s="230"/>
      <c r="J49" s="238">
        <f t="shared" si="8"/>
        <v>0</v>
      </c>
      <c r="K49" s="336">
        <v>2</v>
      </c>
      <c r="L49" s="230"/>
      <c r="M49" s="238">
        <f t="shared" si="9"/>
        <v>0</v>
      </c>
      <c r="N49" s="336">
        <v>2</v>
      </c>
      <c r="O49" s="230"/>
      <c r="P49" s="238">
        <f t="shared" si="10"/>
        <v>0</v>
      </c>
      <c r="Q49" s="336">
        <v>2</v>
      </c>
      <c r="R49" s="235"/>
      <c r="S49" s="238">
        <f t="shared" si="11"/>
        <v>0</v>
      </c>
      <c r="T49" s="240"/>
    </row>
    <row r="50" spans="1:20" ht="73.5" customHeight="1">
      <c r="A50" s="228">
        <v>13</v>
      </c>
      <c r="B50" s="480" t="s">
        <v>168</v>
      </c>
      <c r="C50" s="481"/>
      <c r="D50" s="481"/>
      <c r="E50" s="481"/>
      <c r="F50" s="482"/>
      <c r="G50" s="228" t="s">
        <v>162</v>
      </c>
      <c r="H50" s="336">
        <v>20</v>
      </c>
      <c r="I50" s="318"/>
      <c r="J50" s="238">
        <f t="shared" si="8"/>
        <v>0</v>
      </c>
      <c r="K50" s="336">
        <v>6</v>
      </c>
      <c r="L50" s="318"/>
      <c r="M50" s="238">
        <f t="shared" si="9"/>
        <v>0</v>
      </c>
      <c r="N50" s="336">
        <v>2</v>
      </c>
      <c r="O50" s="318"/>
      <c r="P50" s="238">
        <f t="shared" si="10"/>
        <v>0</v>
      </c>
      <c r="Q50" s="336">
        <v>2</v>
      </c>
      <c r="R50" s="318"/>
      <c r="S50" s="238">
        <f t="shared" si="11"/>
        <v>0</v>
      </c>
    </row>
    <row r="51" spans="1:20" ht="53.25" customHeight="1">
      <c r="A51" s="228">
        <v>14</v>
      </c>
      <c r="B51" s="480" t="s">
        <v>167</v>
      </c>
      <c r="C51" s="481"/>
      <c r="D51" s="481"/>
      <c r="E51" s="481"/>
      <c r="F51" s="482"/>
      <c r="G51" s="228" t="s">
        <v>162</v>
      </c>
      <c r="H51" s="336">
        <v>12</v>
      </c>
      <c r="I51" s="318"/>
      <c r="J51" s="238">
        <f t="shared" si="8"/>
        <v>0</v>
      </c>
      <c r="K51" s="336">
        <v>6</v>
      </c>
      <c r="L51" s="318"/>
      <c r="M51" s="238">
        <f t="shared" si="9"/>
        <v>0</v>
      </c>
      <c r="N51" s="336">
        <v>2</v>
      </c>
      <c r="O51" s="318"/>
      <c r="P51" s="238">
        <f t="shared" si="10"/>
        <v>0</v>
      </c>
      <c r="Q51" s="336">
        <v>1</v>
      </c>
      <c r="R51" s="318"/>
      <c r="S51" s="238">
        <f t="shared" si="11"/>
        <v>0</v>
      </c>
    </row>
    <row r="52" spans="1:20" ht="74.25" customHeight="1">
      <c r="A52" s="228">
        <v>15</v>
      </c>
      <c r="B52" s="480" t="s">
        <v>166</v>
      </c>
      <c r="C52" s="481"/>
      <c r="D52" s="481"/>
      <c r="E52" s="481"/>
      <c r="F52" s="482"/>
      <c r="G52" s="228" t="s">
        <v>162</v>
      </c>
      <c r="H52" s="336">
        <v>20</v>
      </c>
      <c r="I52" s="318"/>
      <c r="J52" s="238">
        <f t="shared" si="8"/>
        <v>0</v>
      </c>
      <c r="K52" s="336">
        <v>6</v>
      </c>
      <c r="L52" s="318"/>
      <c r="M52" s="238">
        <f t="shared" si="9"/>
        <v>0</v>
      </c>
      <c r="N52" s="336">
        <v>2</v>
      </c>
      <c r="O52" s="318"/>
      <c r="P52" s="238">
        <f t="shared" si="10"/>
        <v>0</v>
      </c>
      <c r="Q52" s="339">
        <v>1</v>
      </c>
      <c r="R52" s="318"/>
      <c r="S52" s="238">
        <f t="shared" si="11"/>
        <v>0</v>
      </c>
    </row>
    <row r="53" spans="1:20" ht="39.950000000000003" customHeight="1">
      <c r="A53" s="228">
        <v>16</v>
      </c>
      <c r="B53" s="480" t="s">
        <v>339</v>
      </c>
      <c r="C53" s="481"/>
      <c r="D53" s="481"/>
      <c r="E53" s="481"/>
      <c r="F53" s="482"/>
      <c r="G53" s="228" t="s">
        <v>162</v>
      </c>
      <c r="H53" s="336">
        <v>8</v>
      </c>
      <c r="I53" s="318"/>
      <c r="J53" s="238">
        <f t="shared" si="8"/>
        <v>0</v>
      </c>
      <c r="K53" s="336"/>
      <c r="L53" s="318"/>
      <c r="M53" s="238">
        <f t="shared" si="9"/>
        <v>0</v>
      </c>
      <c r="N53" s="336"/>
      <c r="O53" s="318"/>
      <c r="P53" s="238">
        <f t="shared" si="10"/>
        <v>0</v>
      </c>
      <c r="Q53" s="339"/>
      <c r="R53" s="318"/>
      <c r="S53" s="238">
        <f t="shared" si="11"/>
        <v>0</v>
      </c>
    </row>
    <row r="54" spans="1:20" ht="33.75" customHeight="1">
      <c r="A54" s="228">
        <v>17</v>
      </c>
      <c r="B54" s="480" t="s">
        <v>327</v>
      </c>
      <c r="C54" s="481"/>
      <c r="D54" s="481"/>
      <c r="E54" s="481"/>
      <c r="F54" s="482"/>
      <c r="G54" s="228" t="s">
        <v>162</v>
      </c>
      <c r="H54" s="336">
        <v>15</v>
      </c>
      <c r="I54" s="318"/>
      <c r="J54" s="238">
        <f t="shared" si="8"/>
        <v>0</v>
      </c>
      <c r="K54" s="336">
        <v>6</v>
      </c>
      <c r="L54" s="318"/>
      <c r="M54" s="238">
        <f t="shared" si="9"/>
        <v>0</v>
      </c>
      <c r="N54" s="336">
        <v>2</v>
      </c>
      <c r="O54" s="318"/>
      <c r="P54" s="238">
        <f t="shared" si="10"/>
        <v>0</v>
      </c>
      <c r="Q54" s="339">
        <v>1</v>
      </c>
      <c r="R54" s="318"/>
      <c r="S54" s="238">
        <f t="shared" si="11"/>
        <v>0</v>
      </c>
    </row>
    <row r="55" spans="1:20" ht="48.75" customHeight="1">
      <c r="A55" s="228">
        <v>18</v>
      </c>
      <c r="B55" s="480" t="s">
        <v>165</v>
      </c>
      <c r="C55" s="481"/>
      <c r="D55" s="481"/>
      <c r="E55" s="481"/>
      <c r="F55" s="482"/>
      <c r="G55" s="228" t="s">
        <v>162</v>
      </c>
      <c r="H55" s="336">
        <v>20</v>
      </c>
      <c r="I55" s="318"/>
      <c r="J55" s="238">
        <f t="shared" si="8"/>
        <v>0</v>
      </c>
      <c r="K55" s="336">
        <v>6</v>
      </c>
      <c r="L55" s="318"/>
      <c r="M55" s="238">
        <f t="shared" si="9"/>
        <v>0</v>
      </c>
      <c r="N55" s="336">
        <v>2</v>
      </c>
      <c r="O55" s="318"/>
      <c r="P55" s="238">
        <f t="shared" si="10"/>
        <v>0</v>
      </c>
      <c r="Q55" s="336">
        <v>1</v>
      </c>
      <c r="R55" s="318"/>
      <c r="S55" s="238">
        <f t="shared" si="11"/>
        <v>0</v>
      </c>
    </row>
    <row r="56" spans="1:20" ht="23.25" customHeight="1">
      <c r="A56" s="477" t="s">
        <v>358</v>
      </c>
      <c r="B56" s="478"/>
      <c r="C56" s="478"/>
      <c r="D56" s="478"/>
      <c r="E56" s="478"/>
      <c r="F56" s="478"/>
      <c r="G56" s="478"/>
      <c r="H56" s="478"/>
      <c r="I56" s="479"/>
      <c r="J56" s="238">
        <f>SUM(J38:J55)/12</f>
        <v>0</v>
      </c>
      <c r="K56" s="231"/>
      <c r="L56" s="231"/>
      <c r="M56" s="238">
        <f>SUM(M38:M55)/12</f>
        <v>0</v>
      </c>
      <c r="N56" s="231"/>
      <c r="O56" s="231"/>
      <c r="P56" s="238">
        <f>SUM(P38:P55)/12</f>
        <v>0</v>
      </c>
      <c r="Q56" s="230"/>
      <c r="R56" s="239"/>
      <c r="S56" s="238">
        <f>SUM(S38:S55)/12</f>
        <v>0</v>
      </c>
    </row>
    <row r="57" spans="1:20" ht="23.25" customHeight="1">
      <c r="A57" s="489" t="s">
        <v>474</v>
      </c>
      <c r="B57" s="490"/>
      <c r="C57" s="490"/>
      <c r="D57" s="490"/>
      <c r="E57" s="490"/>
      <c r="F57" s="490"/>
      <c r="G57" s="490"/>
      <c r="H57" s="479"/>
      <c r="I57" s="286">
        <v>20</v>
      </c>
      <c r="J57" s="287">
        <f>(J56+M56+P56+S56)/I57</f>
        <v>0</v>
      </c>
      <c r="K57" s="288"/>
      <c r="L57" s="288"/>
      <c r="M57" s="287"/>
      <c r="N57" s="288"/>
      <c r="O57" s="288"/>
      <c r="P57" s="287"/>
      <c r="Q57" s="289"/>
      <c r="R57" s="290"/>
      <c r="S57" s="287"/>
    </row>
    <row r="58" spans="1:20" ht="23.25" customHeight="1">
      <c r="A58" s="491"/>
      <c r="B58" s="492"/>
      <c r="C58" s="492"/>
      <c r="D58" s="492"/>
      <c r="E58" s="492"/>
      <c r="F58" s="492"/>
      <c r="G58" s="492"/>
      <c r="H58" s="492"/>
      <c r="I58" s="492"/>
      <c r="J58" s="492"/>
      <c r="K58" s="492"/>
      <c r="L58" s="492"/>
      <c r="M58" s="492"/>
      <c r="N58" s="492"/>
      <c r="O58" s="492"/>
      <c r="P58" s="492"/>
      <c r="Q58" s="492"/>
      <c r="R58" s="492"/>
      <c r="S58" s="493"/>
    </row>
    <row r="59" spans="1:20" ht="23.25" customHeight="1">
      <c r="A59" s="494" t="s">
        <v>477</v>
      </c>
      <c r="B59" s="495"/>
      <c r="C59" s="495"/>
      <c r="D59" s="495"/>
      <c r="E59" s="495"/>
      <c r="F59" s="495"/>
      <c r="G59" s="495"/>
      <c r="H59" s="495"/>
      <c r="I59" s="495"/>
      <c r="J59" s="495"/>
      <c r="K59" s="495"/>
      <c r="L59" s="495"/>
      <c r="M59" s="495"/>
      <c r="N59" s="495"/>
      <c r="O59" s="495"/>
      <c r="P59" s="495"/>
      <c r="Q59" s="495"/>
      <c r="R59" s="495"/>
      <c r="S59" s="496"/>
    </row>
    <row r="60" spans="1:20" ht="54.75" customHeight="1">
      <c r="A60" s="334" t="s">
        <v>197</v>
      </c>
      <c r="B60" s="497" t="s">
        <v>196</v>
      </c>
      <c r="C60" s="498"/>
      <c r="D60" s="498"/>
      <c r="E60" s="498"/>
      <c r="F60" s="499"/>
      <c r="G60" s="335" t="s">
        <v>343</v>
      </c>
      <c r="H60" s="335" t="s">
        <v>342</v>
      </c>
      <c r="I60" s="335" t="s">
        <v>194</v>
      </c>
      <c r="J60" s="335" t="s">
        <v>193</v>
      </c>
      <c r="K60" s="335" t="s">
        <v>344</v>
      </c>
      <c r="L60" s="335" t="s">
        <v>194</v>
      </c>
      <c r="M60" s="335" t="s">
        <v>193</v>
      </c>
      <c r="N60" s="335" t="s">
        <v>345</v>
      </c>
      <c r="O60" s="335" t="s">
        <v>194</v>
      </c>
      <c r="P60" s="335" t="s">
        <v>193</v>
      </c>
      <c r="Q60" s="335" t="s">
        <v>346</v>
      </c>
      <c r="R60" s="335" t="s">
        <v>194</v>
      </c>
      <c r="S60" s="335" t="s">
        <v>193</v>
      </c>
    </row>
    <row r="61" spans="1:20" ht="41.25" customHeight="1">
      <c r="A61" s="228">
        <v>16</v>
      </c>
      <c r="B61" s="480" t="s">
        <v>478</v>
      </c>
      <c r="C61" s="481"/>
      <c r="D61" s="481"/>
      <c r="E61" s="481"/>
      <c r="F61" s="482"/>
      <c r="G61" s="228" t="s">
        <v>162</v>
      </c>
      <c r="H61" s="336">
        <v>1</v>
      </c>
      <c r="I61" s="318"/>
      <c r="J61" s="238">
        <f>H61*I61/24</f>
        <v>0</v>
      </c>
      <c r="K61" s="336">
        <v>1</v>
      </c>
      <c r="L61" s="318"/>
      <c r="M61" s="238">
        <f>K61*L61/24</f>
        <v>0</v>
      </c>
      <c r="N61" s="336">
        <v>1</v>
      </c>
      <c r="O61" s="318"/>
      <c r="P61" s="238">
        <f>N61*O61/24</f>
        <v>0</v>
      </c>
      <c r="Q61" s="339">
        <v>1</v>
      </c>
      <c r="R61" s="318"/>
      <c r="S61" s="238">
        <f>Q61*R61/24</f>
        <v>0</v>
      </c>
    </row>
    <row r="62" spans="1:20" ht="23.25" customHeight="1">
      <c r="A62" s="489" t="s">
        <v>474</v>
      </c>
      <c r="B62" s="490"/>
      <c r="C62" s="490"/>
      <c r="D62" s="490"/>
      <c r="E62" s="490"/>
      <c r="F62" s="490"/>
      <c r="G62" s="490"/>
      <c r="H62" s="479"/>
      <c r="I62" s="314">
        <v>20</v>
      </c>
      <c r="J62" s="287">
        <f>(J61+M61+P61+S61)/I62</f>
        <v>0</v>
      </c>
      <c r="K62" s="288"/>
      <c r="L62" s="288"/>
      <c r="M62" s="287"/>
      <c r="N62" s="288"/>
      <c r="O62" s="288"/>
      <c r="P62" s="287"/>
      <c r="Q62" s="313"/>
      <c r="R62" s="290"/>
      <c r="S62" s="287"/>
    </row>
    <row r="63" spans="1:20" ht="18.75" customHeight="1">
      <c r="A63" s="477"/>
      <c r="B63" s="478"/>
      <c r="C63" s="478"/>
      <c r="D63" s="478"/>
      <c r="E63" s="478"/>
      <c r="F63" s="478"/>
      <c r="G63" s="478"/>
      <c r="H63" s="478"/>
      <c r="I63" s="478"/>
      <c r="J63" s="478"/>
      <c r="K63" s="478"/>
      <c r="L63" s="478"/>
      <c r="M63" s="478"/>
      <c r="N63" s="478"/>
      <c r="O63" s="478"/>
      <c r="P63" s="478"/>
      <c r="Q63" s="478"/>
      <c r="R63" s="478"/>
      <c r="S63" s="479"/>
    </row>
    <row r="64" spans="1:20" ht="30" customHeight="1">
      <c r="A64" s="241">
        <v>3</v>
      </c>
      <c r="B64" s="474" t="s">
        <v>456</v>
      </c>
      <c r="C64" s="475"/>
      <c r="D64" s="475"/>
      <c r="E64" s="475"/>
      <c r="F64" s="475"/>
      <c r="G64" s="475"/>
      <c r="H64" s="475"/>
      <c r="I64" s="475"/>
      <c r="J64" s="475"/>
      <c r="K64" s="475"/>
      <c r="L64" s="475"/>
      <c r="M64" s="475"/>
      <c r="N64" s="475"/>
      <c r="O64" s="475"/>
      <c r="P64" s="475"/>
      <c r="Q64" s="475"/>
      <c r="R64" s="475"/>
      <c r="S64" s="476"/>
    </row>
    <row r="65" spans="1:20" ht="81.75" customHeight="1">
      <c r="A65" s="340" t="s">
        <v>355</v>
      </c>
      <c r="B65" s="523" t="s">
        <v>164</v>
      </c>
      <c r="C65" s="524"/>
      <c r="D65" s="524"/>
      <c r="E65" s="524"/>
      <c r="F65" s="525"/>
      <c r="G65" s="335" t="s">
        <v>300</v>
      </c>
      <c r="H65" s="335" t="s">
        <v>342</v>
      </c>
      <c r="I65" s="335" t="s">
        <v>194</v>
      </c>
      <c r="J65" s="335" t="s">
        <v>193</v>
      </c>
      <c r="K65" s="335" t="s">
        <v>344</v>
      </c>
      <c r="L65" s="335" t="s">
        <v>194</v>
      </c>
      <c r="M65" s="335" t="s">
        <v>193</v>
      </c>
      <c r="N65" s="335" t="s">
        <v>345</v>
      </c>
      <c r="O65" s="335" t="s">
        <v>194</v>
      </c>
      <c r="P65" s="335" t="s">
        <v>193</v>
      </c>
      <c r="Q65" s="335" t="s">
        <v>346</v>
      </c>
      <c r="R65" s="335" t="s">
        <v>301</v>
      </c>
      <c r="S65" s="335" t="s">
        <v>302</v>
      </c>
    </row>
    <row r="66" spans="1:20" ht="160.5" customHeight="1">
      <c r="A66" s="232">
        <v>1</v>
      </c>
      <c r="B66" s="486" t="s">
        <v>200</v>
      </c>
      <c r="C66" s="487"/>
      <c r="D66" s="487"/>
      <c r="E66" s="487"/>
      <c r="F66" s="488"/>
      <c r="G66" s="228" t="s">
        <v>162</v>
      </c>
      <c r="H66" s="336">
        <v>2</v>
      </c>
      <c r="I66" s="318"/>
      <c r="J66" s="238">
        <f>H66*I66</f>
        <v>0</v>
      </c>
      <c r="K66" s="336"/>
      <c r="L66" s="318"/>
      <c r="M66" s="238">
        <f>K66*L66</f>
        <v>0</v>
      </c>
      <c r="N66" s="336"/>
      <c r="O66" s="318"/>
      <c r="P66" s="238">
        <f>N66*O66</f>
        <v>0</v>
      </c>
      <c r="Q66" s="336"/>
      <c r="R66" s="318"/>
      <c r="S66" s="238">
        <f>Q66*R66</f>
        <v>0</v>
      </c>
      <c r="T66" s="240"/>
    </row>
    <row r="67" spans="1:20" ht="79.5" customHeight="1">
      <c r="A67" s="232">
        <v>2</v>
      </c>
      <c r="B67" s="486" t="s">
        <v>347</v>
      </c>
      <c r="C67" s="487"/>
      <c r="D67" s="487"/>
      <c r="E67" s="487"/>
      <c r="F67" s="488"/>
      <c r="G67" s="228" t="s">
        <v>162</v>
      </c>
      <c r="H67" s="336">
        <v>2</v>
      </c>
      <c r="I67" s="318"/>
      <c r="J67" s="238">
        <f>H67*I67</f>
        <v>0</v>
      </c>
      <c r="K67" s="336">
        <v>1</v>
      </c>
      <c r="L67" s="318"/>
      <c r="M67" s="238">
        <f>K67*L67</f>
        <v>0</v>
      </c>
      <c r="N67" s="336">
        <v>1</v>
      </c>
      <c r="O67" s="318"/>
      <c r="P67" s="238">
        <f>N67*O67</f>
        <v>0</v>
      </c>
      <c r="Q67" s="336"/>
      <c r="R67" s="318"/>
      <c r="S67" s="238">
        <f>Q67*R67</f>
        <v>0</v>
      </c>
    </row>
    <row r="68" spans="1:20" ht="74.25" customHeight="1">
      <c r="A68" s="232">
        <v>3</v>
      </c>
      <c r="B68" s="486" t="s">
        <v>328</v>
      </c>
      <c r="C68" s="487"/>
      <c r="D68" s="487"/>
      <c r="E68" s="487"/>
      <c r="F68" s="488"/>
      <c r="G68" s="228" t="s">
        <v>162</v>
      </c>
      <c r="H68" s="336">
        <v>1</v>
      </c>
      <c r="I68" s="318"/>
      <c r="J68" s="238">
        <f t="shared" ref="J68:J76" si="16">H68*I68</f>
        <v>0</v>
      </c>
      <c r="K68" s="336"/>
      <c r="L68" s="318"/>
      <c r="M68" s="238">
        <f t="shared" ref="M68:M76" si="17">K68*L68</f>
        <v>0</v>
      </c>
      <c r="N68" s="336"/>
      <c r="O68" s="318"/>
      <c r="P68" s="238">
        <f t="shared" ref="P68:P76" si="18">N68*O68</f>
        <v>0</v>
      </c>
      <c r="Q68" s="336"/>
      <c r="R68" s="318"/>
      <c r="S68" s="238">
        <f t="shared" ref="S68:S76" si="19">Q68*R68</f>
        <v>0</v>
      </c>
    </row>
    <row r="69" spans="1:20" ht="39" customHeight="1">
      <c r="A69" s="232">
        <v>4</v>
      </c>
      <c r="B69" s="486" t="s">
        <v>329</v>
      </c>
      <c r="C69" s="487"/>
      <c r="D69" s="487"/>
      <c r="E69" s="487"/>
      <c r="F69" s="488"/>
      <c r="G69" s="228" t="s">
        <v>162</v>
      </c>
      <c r="H69" s="336">
        <v>1</v>
      </c>
      <c r="I69" s="318"/>
      <c r="J69" s="238">
        <f t="shared" si="16"/>
        <v>0</v>
      </c>
      <c r="K69" s="336"/>
      <c r="L69" s="318"/>
      <c r="M69" s="238">
        <f t="shared" si="17"/>
        <v>0</v>
      </c>
      <c r="N69" s="336"/>
      <c r="O69" s="318"/>
      <c r="P69" s="238">
        <f t="shared" si="18"/>
        <v>0</v>
      </c>
      <c r="Q69" s="336"/>
      <c r="R69" s="318"/>
      <c r="S69" s="238">
        <f t="shared" si="19"/>
        <v>0</v>
      </c>
    </row>
    <row r="70" spans="1:20" ht="34.5" customHeight="1">
      <c r="A70" s="232">
        <v>5</v>
      </c>
      <c r="B70" s="486" t="s">
        <v>330</v>
      </c>
      <c r="C70" s="487"/>
      <c r="D70" s="487"/>
      <c r="E70" s="487"/>
      <c r="F70" s="488"/>
      <c r="G70" s="234" t="s">
        <v>162</v>
      </c>
      <c r="H70" s="338">
        <v>12</v>
      </c>
      <c r="I70" s="319"/>
      <c r="J70" s="238">
        <f t="shared" si="16"/>
        <v>0</v>
      </c>
      <c r="K70" s="338"/>
      <c r="L70" s="319"/>
      <c r="M70" s="238">
        <f t="shared" si="17"/>
        <v>0</v>
      </c>
      <c r="N70" s="338"/>
      <c r="O70" s="319"/>
      <c r="P70" s="238">
        <f t="shared" si="18"/>
        <v>0</v>
      </c>
      <c r="Q70" s="338"/>
      <c r="R70" s="319"/>
      <c r="S70" s="238">
        <f t="shared" si="19"/>
        <v>0</v>
      </c>
    </row>
    <row r="71" spans="1:20" ht="36" customHeight="1">
      <c r="A71" s="232">
        <v>6</v>
      </c>
      <c r="B71" s="486" t="s">
        <v>331</v>
      </c>
      <c r="C71" s="487"/>
      <c r="D71" s="487"/>
      <c r="E71" s="487"/>
      <c r="F71" s="488"/>
      <c r="G71" s="228" t="s">
        <v>162</v>
      </c>
      <c r="H71" s="336">
        <v>2</v>
      </c>
      <c r="I71" s="318"/>
      <c r="J71" s="238">
        <f t="shared" si="16"/>
        <v>0</v>
      </c>
      <c r="K71" s="336">
        <v>2</v>
      </c>
      <c r="L71" s="318"/>
      <c r="M71" s="238">
        <f t="shared" si="17"/>
        <v>0</v>
      </c>
      <c r="N71" s="336">
        <v>2</v>
      </c>
      <c r="O71" s="318"/>
      <c r="P71" s="238">
        <f t="shared" si="18"/>
        <v>0</v>
      </c>
      <c r="Q71" s="336"/>
      <c r="R71" s="318"/>
      <c r="S71" s="238">
        <f t="shared" si="19"/>
        <v>0</v>
      </c>
    </row>
    <row r="72" spans="1:20" ht="39.950000000000003" customHeight="1">
      <c r="A72" s="232">
        <v>7</v>
      </c>
      <c r="B72" s="486" t="s">
        <v>163</v>
      </c>
      <c r="C72" s="487"/>
      <c r="D72" s="487"/>
      <c r="E72" s="487"/>
      <c r="F72" s="488"/>
      <c r="G72" s="228" t="s">
        <v>162</v>
      </c>
      <c r="H72" s="336">
        <v>27</v>
      </c>
      <c r="I72" s="318"/>
      <c r="J72" s="238">
        <f t="shared" si="16"/>
        <v>0</v>
      </c>
      <c r="K72" s="336">
        <v>2</v>
      </c>
      <c r="L72" s="318"/>
      <c r="M72" s="238">
        <f t="shared" si="17"/>
        <v>0</v>
      </c>
      <c r="N72" s="336">
        <v>2</v>
      </c>
      <c r="O72" s="318"/>
      <c r="P72" s="238">
        <f t="shared" si="18"/>
        <v>0</v>
      </c>
      <c r="Q72" s="336">
        <v>13</v>
      </c>
      <c r="R72" s="318"/>
      <c r="S72" s="238">
        <f t="shared" si="19"/>
        <v>0</v>
      </c>
    </row>
    <row r="73" spans="1:20" ht="39.950000000000003" customHeight="1">
      <c r="A73" s="232">
        <v>8</v>
      </c>
      <c r="B73" s="486" t="s">
        <v>334</v>
      </c>
      <c r="C73" s="487"/>
      <c r="D73" s="487"/>
      <c r="E73" s="487"/>
      <c r="F73" s="488"/>
      <c r="G73" s="228" t="s">
        <v>162</v>
      </c>
      <c r="H73" s="336">
        <v>2</v>
      </c>
      <c r="I73" s="318"/>
      <c r="J73" s="238">
        <f t="shared" si="16"/>
        <v>0</v>
      </c>
      <c r="K73" s="336">
        <v>1</v>
      </c>
      <c r="L73" s="318"/>
      <c r="M73" s="238">
        <f t="shared" si="17"/>
        <v>0</v>
      </c>
      <c r="N73" s="336">
        <v>1</v>
      </c>
      <c r="O73" s="318"/>
      <c r="P73" s="238">
        <f t="shared" si="18"/>
        <v>0</v>
      </c>
      <c r="Q73" s="336">
        <v>1</v>
      </c>
      <c r="R73" s="318"/>
      <c r="S73" s="238">
        <f t="shared" si="19"/>
        <v>0</v>
      </c>
    </row>
    <row r="74" spans="1:20" ht="39.950000000000003" customHeight="1">
      <c r="A74" s="232">
        <v>9</v>
      </c>
      <c r="B74" s="486" t="s">
        <v>333</v>
      </c>
      <c r="C74" s="487"/>
      <c r="D74" s="487"/>
      <c r="E74" s="487"/>
      <c r="F74" s="488"/>
      <c r="G74" s="228" t="s">
        <v>162</v>
      </c>
      <c r="H74" s="336">
        <v>1</v>
      </c>
      <c r="I74" s="318"/>
      <c r="J74" s="238">
        <f t="shared" si="16"/>
        <v>0</v>
      </c>
      <c r="K74" s="336"/>
      <c r="L74" s="318"/>
      <c r="M74" s="238">
        <f t="shared" si="17"/>
        <v>0</v>
      </c>
      <c r="N74" s="336"/>
      <c r="O74" s="318"/>
      <c r="P74" s="238">
        <f t="shared" si="18"/>
        <v>0</v>
      </c>
      <c r="Q74" s="336">
        <v>1</v>
      </c>
      <c r="R74" s="318"/>
      <c r="S74" s="238">
        <f t="shared" si="19"/>
        <v>0</v>
      </c>
    </row>
    <row r="75" spans="1:20" ht="39.950000000000003" customHeight="1">
      <c r="A75" s="232">
        <v>10</v>
      </c>
      <c r="B75" s="486" t="s">
        <v>332</v>
      </c>
      <c r="C75" s="487"/>
      <c r="D75" s="487"/>
      <c r="E75" s="487"/>
      <c r="F75" s="488"/>
      <c r="G75" s="228" t="s">
        <v>162</v>
      </c>
      <c r="H75" s="336">
        <v>2</v>
      </c>
      <c r="I75" s="318"/>
      <c r="J75" s="238">
        <f t="shared" si="16"/>
        <v>0</v>
      </c>
      <c r="K75" s="336">
        <v>1</v>
      </c>
      <c r="L75" s="318"/>
      <c r="M75" s="238">
        <f t="shared" si="17"/>
        <v>0</v>
      </c>
      <c r="N75" s="336">
        <v>1</v>
      </c>
      <c r="O75" s="318"/>
      <c r="P75" s="238">
        <f t="shared" si="18"/>
        <v>0</v>
      </c>
      <c r="Q75" s="336">
        <v>1</v>
      </c>
      <c r="R75" s="318"/>
      <c r="S75" s="238">
        <f t="shared" si="19"/>
        <v>0</v>
      </c>
    </row>
    <row r="76" spans="1:20" ht="39.950000000000003" customHeight="1">
      <c r="A76" s="232">
        <v>11</v>
      </c>
      <c r="B76" s="486" t="s">
        <v>335</v>
      </c>
      <c r="C76" s="487"/>
      <c r="D76" s="487"/>
      <c r="E76" s="487"/>
      <c r="F76" s="488"/>
      <c r="G76" s="228" t="s">
        <v>162</v>
      </c>
      <c r="H76" s="336">
        <v>1</v>
      </c>
      <c r="I76" s="318"/>
      <c r="J76" s="238">
        <f t="shared" si="16"/>
        <v>0</v>
      </c>
      <c r="K76" s="336">
        <v>1</v>
      </c>
      <c r="L76" s="318"/>
      <c r="M76" s="238">
        <f t="shared" si="17"/>
        <v>0</v>
      </c>
      <c r="N76" s="336">
        <v>1</v>
      </c>
      <c r="O76" s="318"/>
      <c r="P76" s="238">
        <f t="shared" si="18"/>
        <v>0</v>
      </c>
      <c r="Q76" s="336">
        <v>1</v>
      </c>
      <c r="R76" s="318"/>
      <c r="S76" s="238">
        <f t="shared" si="19"/>
        <v>0</v>
      </c>
    </row>
    <row r="77" spans="1:20">
      <c r="A77" s="477" t="s">
        <v>357</v>
      </c>
      <c r="B77" s="478"/>
      <c r="C77" s="478"/>
      <c r="D77" s="478"/>
      <c r="E77" s="478"/>
      <c r="F77" s="478"/>
      <c r="G77" s="478"/>
      <c r="H77" s="478"/>
      <c r="I77" s="479"/>
      <c r="J77" s="238">
        <f>SUM(J66:J76)/60</f>
        <v>0</v>
      </c>
      <c r="K77" s="231"/>
      <c r="L77" s="231"/>
      <c r="M77" s="238">
        <f>SUM(M66:M76)/60</f>
        <v>0</v>
      </c>
      <c r="N77" s="231"/>
      <c r="O77" s="231"/>
      <c r="P77" s="238">
        <f>SUM(P66:P76)/60</f>
        <v>0</v>
      </c>
      <c r="Q77" s="230"/>
      <c r="R77" s="239"/>
      <c r="S77" s="238">
        <f>SUM(S66:S76)/60</f>
        <v>0</v>
      </c>
      <c r="T77" s="240"/>
    </row>
    <row r="79" spans="1:20" ht="25.5" customHeight="1">
      <c r="A79" s="489" t="s">
        <v>474</v>
      </c>
      <c r="B79" s="490"/>
      <c r="C79" s="490"/>
      <c r="D79" s="490"/>
      <c r="E79" s="490"/>
      <c r="F79" s="490"/>
      <c r="G79" s="490"/>
      <c r="H79" s="479"/>
      <c r="I79" s="286">
        <v>20</v>
      </c>
      <c r="J79" s="287">
        <f>(J77+M77+P77+S77)/I79</f>
        <v>0</v>
      </c>
      <c r="K79" s="288"/>
      <c r="L79" s="288"/>
      <c r="M79" s="287"/>
      <c r="N79" s="288"/>
      <c r="O79" s="288"/>
      <c r="P79" s="287"/>
      <c r="Q79" s="289"/>
      <c r="R79" s="290"/>
      <c r="S79" s="287"/>
    </row>
    <row r="82" spans="1:16" ht="15" customHeight="1">
      <c r="A82" s="522" t="s">
        <v>479</v>
      </c>
      <c r="B82" s="522"/>
      <c r="C82" s="522"/>
      <c r="D82" s="522"/>
      <c r="E82" s="517" t="s">
        <v>238</v>
      </c>
      <c r="F82" s="518"/>
      <c r="G82" s="518"/>
      <c r="H82" s="519"/>
      <c r="I82" s="529"/>
      <c r="J82" s="527"/>
      <c r="K82" s="527"/>
      <c r="L82" s="527"/>
      <c r="M82" s="527"/>
      <c r="N82" s="527"/>
      <c r="O82" s="528"/>
      <c r="P82" s="360"/>
    </row>
    <row r="83" spans="1:16">
      <c r="A83" s="515" t="s">
        <v>480</v>
      </c>
      <c r="B83" s="515"/>
      <c r="C83" s="515"/>
      <c r="D83" s="515"/>
      <c r="E83" s="520">
        <f>J33+J57+J62</f>
        <v>0</v>
      </c>
      <c r="F83" s="521"/>
      <c r="G83" s="521"/>
      <c r="H83" s="521"/>
      <c r="I83" s="526"/>
      <c r="J83" s="527"/>
      <c r="K83" s="526"/>
      <c r="L83" s="527"/>
      <c r="M83" s="526"/>
      <c r="N83" s="527"/>
      <c r="O83" s="528"/>
      <c r="P83" s="360"/>
    </row>
    <row r="84" spans="1:16">
      <c r="A84" s="516" t="s">
        <v>429</v>
      </c>
      <c r="B84" s="516"/>
      <c r="C84" s="516"/>
      <c r="D84" s="516"/>
      <c r="E84" s="520">
        <f>J79</f>
        <v>0</v>
      </c>
      <c r="F84" s="521"/>
      <c r="G84" s="521"/>
      <c r="H84" s="521"/>
      <c r="I84" s="526"/>
      <c r="J84" s="526"/>
      <c r="K84" s="526"/>
      <c r="L84" s="526"/>
      <c r="M84" s="526"/>
      <c r="N84" s="526"/>
      <c r="O84" s="528"/>
      <c r="P84" s="360"/>
    </row>
    <row r="85" spans="1:16">
      <c r="A85" s="360"/>
      <c r="B85" s="360"/>
      <c r="C85" s="360"/>
      <c r="D85" s="360"/>
      <c r="E85" s="360"/>
      <c r="F85" s="360"/>
      <c r="G85" s="360"/>
      <c r="H85" s="360"/>
    </row>
  </sheetData>
  <mergeCells count="110">
    <mergeCell ref="M83:N83"/>
    <mergeCell ref="M84:N84"/>
    <mergeCell ref="O83:P83"/>
    <mergeCell ref="O84:P84"/>
    <mergeCell ref="I82:J82"/>
    <mergeCell ref="I83:J83"/>
    <mergeCell ref="I84:J84"/>
    <mergeCell ref="K82:L82"/>
    <mergeCell ref="K83:L83"/>
    <mergeCell ref="K84:L84"/>
    <mergeCell ref="M82:N82"/>
    <mergeCell ref="O82:P82"/>
    <mergeCell ref="A83:D83"/>
    <mergeCell ref="A84:D84"/>
    <mergeCell ref="A85:D85"/>
    <mergeCell ref="E82:H82"/>
    <mergeCell ref="E83:H83"/>
    <mergeCell ref="E84:H84"/>
    <mergeCell ref="E85:H85"/>
    <mergeCell ref="B60:F60"/>
    <mergeCell ref="A62:H62"/>
    <mergeCell ref="A82:D82"/>
    <mergeCell ref="A79:H79"/>
    <mergeCell ref="A77:I77"/>
    <mergeCell ref="B67:F67"/>
    <mergeCell ref="B72:F72"/>
    <mergeCell ref="B73:F73"/>
    <mergeCell ref="B75:F75"/>
    <mergeCell ref="B76:F76"/>
    <mergeCell ref="B69:F69"/>
    <mergeCell ref="B70:F70"/>
    <mergeCell ref="B74:F74"/>
    <mergeCell ref="B68:F68"/>
    <mergeCell ref="B65:F65"/>
    <mergeCell ref="B71:F71"/>
    <mergeCell ref="B66:F66"/>
    <mergeCell ref="B27:F27"/>
    <mergeCell ref="B28:F28"/>
    <mergeCell ref="B29:F29"/>
    <mergeCell ref="B20:F20"/>
    <mergeCell ref="B21:F21"/>
    <mergeCell ref="B22:F22"/>
    <mergeCell ref="B23:F23"/>
    <mergeCell ref="Q36:Q37"/>
    <mergeCell ref="R36:R37"/>
    <mergeCell ref="M36:M37"/>
    <mergeCell ref="B36:F37"/>
    <mergeCell ref="O36:O37"/>
    <mergeCell ref="B25:F25"/>
    <mergeCell ref="B24:F24"/>
    <mergeCell ref="H36:H37"/>
    <mergeCell ref="I36:I37"/>
    <mergeCell ref="B26:F26"/>
    <mergeCell ref="B30:F30"/>
    <mergeCell ref="B31:F31"/>
    <mergeCell ref="A32:I32"/>
    <mergeCell ref="A33:H33"/>
    <mergeCell ref="B35:S35"/>
    <mergeCell ref="A34:S34"/>
    <mergeCell ref="B42:F42"/>
    <mergeCell ref="B43:F43"/>
    <mergeCell ref="B44:F44"/>
    <mergeCell ref="B39:F39"/>
    <mergeCell ref="B40:F40"/>
    <mergeCell ref="G36:G37"/>
    <mergeCell ref="B53:F53"/>
    <mergeCell ref="B47:F47"/>
    <mergeCell ref="B52:F52"/>
    <mergeCell ref="B2:S2"/>
    <mergeCell ref="B19:F19"/>
    <mergeCell ref="B3:F3"/>
    <mergeCell ref="B4:F4"/>
    <mergeCell ref="B11:F11"/>
    <mergeCell ref="B5:F5"/>
    <mergeCell ref="B6:F6"/>
    <mergeCell ref="B7:F7"/>
    <mergeCell ref="B8:F8"/>
    <mergeCell ref="B9:F9"/>
    <mergeCell ref="B10:F10"/>
    <mergeCell ref="B12:F12"/>
    <mergeCell ref="B13:F13"/>
    <mergeCell ref="B14:F14"/>
    <mergeCell ref="B15:F15"/>
    <mergeCell ref="B16:F16"/>
    <mergeCell ref="B17:F17"/>
    <mergeCell ref="B18:F18"/>
    <mergeCell ref="B64:S64"/>
    <mergeCell ref="A56:I56"/>
    <mergeCell ref="B48:F48"/>
    <mergeCell ref="B49:F49"/>
    <mergeCell ref="B50:F50"/>
    <mergeCell ref="N36:N37"/>
    <mergeCell ref="B45:F45"/>
    <mergeCell ref="P36:P37"/>
    <mergeCell ref="S36:S37"/>
    <mergeCell ref="J36:J37"/>
    <mergeCell ref="K36:K37"/>
    <mergeCell ref="L36:L37"/>
    <mergeCell ref="B41:F41"/>
    <mergeCell ref="A36:A37"/>
    <mergeCell ref="B38:F38"/>
    <mergeCell ref="A57:H57"/>
    <mergeCell ref="A58:S58"/>
    <mergeCell ref="A63:S63"/>
    <mergeCell ref="A59:S59"/>
    <mergeCell ref="B61:F61"/>
    <mergeCell ref="B51:F51"/>
    <mergeCell ref="B46:F46"/>
    <mergeCell ref="B54:F54"/>
    <mergeCell ref="B55:F55"/>
  </mergeCells>
  <pageMargins left="0.43307086614173229" right="0.23622047244094491"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15</vt:i4>
      </vt:variant>
      <vt:variant>
        <vt:lpstr>Intervalos nomeados</vt:lpstr>
      </vt:variant>
      <vt:variant>
        <vt:i4>1</vt:i4>
      </vt:variant>
    </vt:vector>
  </HeadingPairs>
  <TitlesOfParts>
    <vt:vector size="16" baseType="lpstr">
      <vt:lpstr>portaria </vt:lpstr>
      <vt:lpstr>Nº de Empregados</vt:lpstr>
      <vt:lpstr>preço por m2 SRAC</vt:lpstr>
      <vt:lpstr>Preço por m2 Epitaciolândia</vt:lpstr>
      <vt:lpstr>Preço por m2 Cruzeiro do Sul</vt:lpstr>
      <vt:lpstr>Preço por m2 Base Gise (2)</vt:lpstr>
      <vt:lpstr>RESUMO DA PROPOSTA </vt:lpstr>
      <vt:lpstr>Uniforme + Transport. + V. Alim</vt:lpstr>
      <vt:lpstr>Material + Equip.</vt:lpstr>
      <vt:lpstr>SRPFAC - Encarregado </vt:lpstr>
      <vt:lpstr>SRPFAC - Servente </vt:lpstr>
      <vt:lpstr>SRPFAC - Limpador de Vidros</vt:lpstr>
      <vt:lpstr>Epitaciolândia - Servente</vt:lpstr>
      <vt:lpstr>Cruzeiro do Sul - Servente </vt:lpstr>
      <vt:lpstr>Base Gise - Servente</vt:lpstr>
      <vt:lpstr>'portaria '!Area_de_impressao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2006-09-25T12:47:36Z</dcterms:created>
  <dcterms:modified xsi:type="dcterms:W3CDTF">2018-06-06T19:25:13Z</dcterms:modified>
</cp:coreProperties>
</file>